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5" windowHeight="14565" activeTab="0"/>
  </bookViews>
  <sheets>
    <sheet name="Tiivistelmä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<sst xmlns="http://schemas.openxmlformats.org/spreadsheetml/2006/main" count="46" uniqueCount="41">
  <si>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Merimieseläkekassa (MEK)</t>
  </si>
  <si>
    <t xml:space="preserve">    Vakuutusmaksutulo, milj. €</t>
  </si>
  <si>
    <t xml:space="preserve">    Valtion osuus MEK-eläkemenosta, milj. € </t>
  </si>
  <si>
    <r>
      <t xml:space="preserve">    Maksetut eläkkeet, milj. € </t>
    </r>
    <r>
      <rPr>
        <vertAlign val="superscript"/>
        <sz val="10"/>
        <rFont val="Arial"/>
        <family val="2"/>
      </rPr>
      <t>1)</t>
    </r>
  </si>
  <si>
    <t xml:space="preserve">    Sijoitustoiminnan nettotuotto käyvin arvoin, milj. €</t>
  </si>
  <si>
    <t xml:space="preserve">        tuotto sitoutuneelle pääomalle, %</t>
  </si>
  <si>
    <t xml:space="preserve">    Liikevaihto, milj. €</t>
  </si>
  <si>
    <t xml:space="preserve">    Kokonaisliikekulut, milj. €</t>
  </si>
  <si>
    <t xml:space="preserve">        % liikevaihdosta</t>
  </si>
  <si>
    <r>
      <t xml:space="preserve">        % MEK-palkkasummasta </t>
    </r>
    <r>
      <rPr>
        <vertAlign val="superscript"/>
        <sz val="10"/>
        <rFont val="Arial"/>
        <family val="2"/>
      </rPr>
      <t>2)</t>
    </r>
  </si>
  <si>
    <t xml:space="preserve">    Kokonaistulos, milj. €</t>
  </si>
  <si>
    <t xml:space="preserve">    Vastuuvelka, milj.€</t>
  </si>
  <si>
    <t xml:space="preserve">    Toimintapääoma, milj. €</t>
  </si>
  <si>
    <r>
      <t xml:space="preserve">       % vastuuvelasta </t>
    </r>
    <r>
      <rPr>
        <vertAlign val="superscript"/>
        <sz val="10"/>
        <rFont val="Arial"/>
        <family val="2"/>
      </rPr>
      <t>3)</t>
    </r>
  </si>
  <si>
    <t xml:space="preserve">       suhteessa vakavaraisuusrajaan</t>
  </si>
  <si>
    <r>
      <t xml:space="preserve">    Eläkevarat , milj. €  </t>
    </r>
    <r>
      <rPr>
        <vertAlign val="superscript"/>
        <sz val="10"/>
        <rFont val="Arial"/>
        <family val="2"/>
      </rPr>
      <t>4)</t>
    </r>
  </si>
  <si>
    <t xml:space="preserve">    MEK-palkkasumma, milj. €</t>
  </si>
  <si>
    <t xml:space="preserve">    MEK-vakuutuksia (työnantajia)</t>
  </si>
  <si>
    <t xml:space="preserve">    MEK-vakuutettuja</t>
  </si>
  <si>
    <t xml:space="preserve">    Eläkkeensaajia</t>
  </si>
  <si>
    <t xml:space="preserve">    1) Eläkkeensaajille maksetut eläkkeet </t>
  </si>
  <si>
    <t xml:space="preserve">    2) Suhdeluvun laskennassa ovat mukana kokonaisliikekulut ilman sijoitustoiminnan ja työkyvyn ylläpitotoiminnan hoitokuluja, </t>
  </si>
  <si>
    <t xml:space="preserve">    3) Suhdeluku laskettu vakavaraisuusrajan laskennassa käytetystä vastuuvelasta</t>
  </si>
  <si>
    <t xml:space="preserve">    4) Vastuuvelka + arvostuserot</t>
  </si>
  <si>
    <t>Maatalousyrittäjien eläkelaitos  (MELA)</t>
  </si>
  <si>
    <t xml:space="preserve">    Valtion osuus, milj. €</t>
  </si>
  <si>
    <t xml:space="preserve">    Kansaneläkelaitoksen osuus, milj. €</t>
  </si>
  <si>
    <r>
      <t xml:space="preserve">    Maksetut eläkkeet ja korvaukset, milj. € </t>
    </r>
    <r>
      <rPr>
        <vertAlign val="superscript"/>
        <sz val="10"/>
        <rFont val="Arial"/>
        <family val="2"/>
      </rPr>
      <t>1)</t>
    </r>
  </si>
  <si>
    <t xml:space="preserve">       tuotto sitoutuneelle pääomalle, %</t>
  </si>
  <si>
    <t xml:space="preserve">       % liikevaihdosta</t>
  </si>
  <si>
    <t xml:space="preserve">    MYEL-kokonaisliikekulut ilman sijoitustoiminnan ja työkyvyn </t>
  </si>
  <si>
    <t xml:space="preserve">       ylläpitotoiminnan hoitokuluja % MYEL-työtulosummasta</t>
  </si>
  <si>
    <r>
      <t xml:space="preserve">    Eläkevarat , milj. €  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</t>
    </r>
  </si>
  <si>
    <t xml:space="preserve">    MYEL-työtulosumma, milj. €</t>
  </si>
  <si>
    <t xml:space="preserve">    MYEL-vakuutettuja</t>
  </si>
  <si>
    <t xml:space="preserve">    MATA-vakuutettuja</t>
  </si>
  <si>
    <r>
      <t xml:space="preserve">    Eläkkeen- ja korvauksensaajia </t>
    </r>
    <r>
      <rPr>
        <vertAlign val="superscript"/>
        <sz val="10"/>
        <rFont val="Arial"/>
        <family val="2"/>
      </rPr>
      <t>3)</t>
    </r>
  </si>
  <si>
    <t xml:space="preserve">    1) Eläkkeen- ja korvauksensaajille maksetut eläkkeet ja korvaukset</t>
  </si>
  <si>
    <t xml:space="preserve">    2) Suhdeluvun laskennassa ovat mukana MYEL-kokonaisliikekulut ilman sijoitustoiminnan ja työkyvyn ylläpitotoiminnan hoitokuluja, </t>
  </si>
  <si>
    <t xml:space="preserve">    3) MYEL:n vastuuvelka + arvostuserot</t>
  </si>
  <si>
    <t xml:space="preserve">    4) Sisältää myös luopumistuen ja luopumiskorvauksen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</si>
</sst>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#,##0.0"/>
    <numFmt numFmtId="168" formatCode="0.0"/>
    <numFmt numFmtId="169" formatCode="_-* #,##0.00\ _m_k_-;\-* #,##0.00\ _m_k_-;_-* &quot;-&quot;??\ _m_k_-;_-@_-"/>
    <numFmt numFmtId="170" formatCode="#,##0.00;[Red]\-#,##0.00"/>
    <numFmt numFmtId="171" formatCode="_-* #,##0\ _m_k_-;\-* #,##0\ _m_k_-;_-* &quot;-&quot;\ _m_k_-;_-@_-"/>
    <numFmt numFmtId="172" formatCode="_-* #,##0\ &quot;mk&quot;_-;\-* #,##0\ &quot;mk&quot;_-;_-* &quot;-&quot;\ &quot;mk&quot;_-;_-@_-"/>
    <numFmt numFmtId="173" formatCode="_-* #,##0.00\ &quot;mk&quot;_-;\-* #,##0.00\ &quot;mk&quot;_-;_-* &quot;-&quot;??\ &quot;mk&quot;_-;_-@_-"/>
    <numFmt numFmtId="174" formatCode="#,##0\ [$€-1];[Red]\-#,##0\ [$€-1]"/>
    <numFmt numFmtId="175" formatCode="###,###,###,###,##0"/>
    <numFmt numFmtId="176" formatCode="0.000"/>
    <numFmt numFmtId="177" formatCode="#,##0\ [$€-1]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medium"/>
      <bottom style="thin"/>
    </border>
    <border>
      <left style="medium"/>
      <right style="medium">
        <color indexed="8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/>
      <top style="medium"/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medium"/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13" fillId="14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5" fillId="16" borderId="2" applyNumberForma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170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3" borderId="2" applyNumberFormat="0" applyAlignment="0" applyProtection="0"/>
    <xf numFmtId="0" fontId="25" fillId="9" borderId="7" applyNumberFormat="0" applyAlignment="0" applyProtection="0"/>
    <xf numFmtId="0" fontId="26" fillId="16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9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7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/>
      <protection locked="0"/>
    </xf>
    <xf numFmtId="168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167" fontId="0" fillId="0" borderId="11" xfId="0" applyNumberFormat="1" applyFont="1" applyFill="1" applyBorder="1" applyAlignment="1" applyProtection="1">
      <alignment horizontal="right"/>
      <protection locked="0"/>
    </xf>
    <xf numFmtId="167" fontId="0" fillId="0" borderId="12" xfId="0" applyNumberFormat="1" applyFont="1" applyFill="1" applyBorder="1" applyAlignment="1" applyProtection="1">
      <alignment horizontal="right"/>
      <protection locked="0"/>
    </xf>
    <xf numFmtId="3" fontId="0" fillId="0" borderId="10" xfId="0" applyNumberFormat="1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0" fontId="28" fillId="0" borderId="13" xfId="0" applyFont="1" applyBorder="1" applyAlignment="1" applyProtection="1">
      <alignment/>
      <protection locked="0"/>
    </xf>
    <xf numFmtId="0" fontId="3" fillId="2" borderId="14" xfId="56" applyFont="1" applyFill="1" applyBorder="1" applyAlignment="1" applyProtection="1">
      <alignment/>
      <protection locked="0"/>
    </xf>
    <xf numFmtId="0" fontId="4" fillId="2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6" fillId="0" borderId="17" xfId="0" applyFont="1" applyBorder="1" applyAlignment="1" applyProtection="1">
      <alignment/>
      <protection locked="0"/>
    </xf>
    <xf numFmtId="167" fontId="0" fillId="0" borderId="18" xfId="73" applyNumberFormat="1" applyFont="1" applyFill="1" applyBorder="1" applyAlignment="1" applyProtection="1">
      <alignment horizontal="right"/>
      <protection locked="0"/>
    </xf>
    <xf numFmtId="167" fontId="0" fillId="0" borderId="19" xfId="73" applyNumberFormat="1" applyFont="1" applyFill="1" applyBorder="1" applyAlignment="1" applyProtection="1">
      <alignment horizontal="right"/>
      <protection locked="0"/>
    </xf>
    <xf numFmtId="167" fontId="0" fillId="0" borderId="20" xfId="73" applyNumberFormat="1" applyFont="1" applyFill="1" applyBorder="1" applyAlignment="1" applyProtection="1">
      <alignment horizontal="right"/>
      <protection locked="0"/>
    </xf>
    <xf numFmtId="168" fontId="0" fillId="0" borderId="19" xfId="74" applyNumberFormat="1" applyFont="1" applyFill="1" applyBorder="1" applyAlignment="1" applyProtection="1">
      <alignment horizontal="right"/>
      <protection locked="0"/>
    </xf>
    <xf numFmtId="3" fontId="0" fillId="0" borderId="21" xfId="0" applyNumberFormat="1" applyFont="1" applyFill="1" applyBorder="1" applyAlignment="1" applyProtection="1">
      <alignment horizontal="right"/>
      <protection locked="0"/>
    </xf>
    <xf numFmtId="3" fontId="0" fillId="0" borderId="22" xfId="74" applyNumberFormat="1" applyFont="1" applyFill="1" applyBorder="1" applyAlignment="1" applyProtection="1">
      <alignment horizontal="right"/>
      <protection locked="0"/>
    </xf>
    <xf numFmtId="0" fontId="0" fillId="0" borderId="23" xfId="0" applyBorder="1" applyAlignment="1" applyProtection="1">
      <alignment/>
      <protection locked="0"/>
    </xf>
    <xf numFmtId="167" fontId="0" fillId="0" borderId="24" xfId="0" applyNumberFormat="1" applyFont="1" applyFill="1" applyBorder="1" applyAlignment="1" applyProtection="1">
      <alignment horizontal="right"/>
      <protection locked="0"/>
    </xf>
    <xf numFmtId="167" fontId="0" fillId="0" borderId="19" xfId="74" applyNumberFormat="1" applyFont="1" applyFill="1" applyBorder="1" applyAlignment="1" applyProtection="1">
      <alignment horizontal="right"/>
      <protection locked="0"/>
    </xf>
    <xf numFmtId="168" fontId="0" fillId="0" borderId="18" xfId="73" applyNumberFormat="1" applyFont="1" applyFill="1" applyBorder="1" applyAlignment="1" applyProtection="1">
      <alignment horizontal="right"/>
      <protection locked="0"/>
    </xf>
    <xf numFmtId="3" fontId="0" fillId="0" borderId="19" xfId="74" applyNumberFormat="1" applyFont="1" applyFill="1" applyBorder="1" applyAlignment="1" applyProtection="1">
      <alignment horizontal="right"/>
      <protection locked="0"/>
    </xf>
    <xf numFmtId="167" fontId="0" fillId="0" borderId="25" xfId="73" applyNumberFormat="1" applyFont="1" applyFill="1" applyBorder="1" applyAlignment="1" applyProtection="1">
      <alignment horizontal="right"/>
      <protection locked="0"/>
    </xf>
    <xf numFmtId="167" fontId="0" fillId="0" borderId="26" xfId="73" applyNumberFormat="1" applyFont="1" applyFill="1" applyBorder="1" applyAlignment="1" applyProtection="1">
      <alignment horizontal="right"/>
      <protection locked="0"/>
    </xf>
    <xf numFmtId="3" fontId="0" fillId="0" borderId="21" xfId="0" applyNumberFormat="1" applyFont="1" applyFill="1" applyBorder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 horizontal="right"/>
      <protection locked="0"/>
    </xf>
    <xf numFmtId="167" fontId="0" fillId="0" borderId="27" xfId="76" applyNumberFormat="1" applyFont="1" applyFill="1" applyBorder="1" applyAlignment="1" applyProtection="1">
      <alignment horizontal="right"/>
      <protection locked="0"/>
    </xf>
    <xf numFmtId="167" fontId="0" fillId="0" borderId="28" xfId="76" applyNumberFormat="1" applyFont="1" applyFill="1" applyBorder="1" applyAlignment="1" applyProtection="1">
      <alignment horizontal="right"/>
      <protection locked="0"/>
    </xf>
    <xf numFmtId="2" fontId="0" fillId="0" borderId="28" xfId="76" applyNumberFormat="1" applyFont="1" applyFill="1" applyBorder="1" applyAlignment="1" applyProtection="1">
      <alignment horizontal="right"/>
      <protection locked="0"/>
    </xf>
    <xf numFmtId="167" fontId="0" fillId="0" borderId="29" xfId="76" applyNumberFormat="1" applyFont="1" applyFill="1" applyBorder="1" applyAlignment="1" applyProtection="1">
      <alignment horizontal="right"/>
      <protection locked="0"/>
    </xf>
    <xf numFmtId="0" fontId="0" fillId="0" borderId="30" xfId="0" applyFont="1" applyFill="1" applyBorder="1" applyAlignment="1" applyProtection="1">
      <alignment/>
      <protection locked="0"/>
    </xf>
    <xf numFmtId="167" fontId="0" fillId="0" borderId="28" xfId="77" applyNumberFormat="1" applyFont="1" applyFill="1" applyBorder="1" applyAlignment="1" applyProtection="1">
      <alignment horizontal="right"/>
      <protection locked="0"/>
    </xf>
    <xf numFmtId="3" fontId="0" fillId="0" borderId="28" xfId="77" applyNumberFormat="1" applyFont="1" applyFill="1" applyBorder="1" applyAlignment="1" applyProtection="1">
      <alignment horizontal="right"/>
      <protection locked="0"/>
    </xf>
    <xf numFmtId="3" fontId="0" fillId="0" borderId="31" xfId="77" applyNumberFormat="1" applyFont="1" applyFill="1" applyBorder="1" applyAlignment="1" applyProtection="1">
      <alignment horizontal="right"/>
      <protection locked="0"/>
    </xf>
    <xf numFmtId="168" fontId="0" fillId="0" borderId="29" xfId="76" applyNumberFormat="1" applyFont="1" applyFill="1" applyBorder="1" applyAlignment="1" applyProtection="1">
      <alignment horizontal="right"/>
      <protection locked="0"/>
    </xf>
    <xf numFmtId="168" fontId="0" fillId="0" borderId="28" xfId="77" applyNumberFormat="1" applyFont="1" applyFill="1" applyBorder="1" applyAlignment="1" applyProtection="1">
      <alignment horizontal="right"/>
      <protection locked="0"/>
    </xf>
    <xf numFmtId="0" fontId="0" fillId="2" borderId="32" xfId="0" applyFill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2" borderId="33" xfId="0" applyFill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4" fillId="0" borderId="33" xfId="0" applyFont="1" applyBorder="1" applyAlignment="1" applyProtection="1">
      <alignment/>
      <protection locked="0"/>
    </xf>
    <xf numFmtId="0" fontId="0" fillId="2" borderId="32" xfId="0" applyFill="1" applyBorder="1" applyAlignment="1" applyProtection="1">
      <alignment/>
      <protection locked="0"/>
    </xf>
    <xf numFmtId="0" fontId="8" fillId="0" borderId="33" xfId="0" applyFont="1" applyBorder="1" applyAlignment="1" applyProtection="1">
      <alignment horizontal="right"/>
      <protection locked="0"/>
    </xf>
    <xf numFmtId="0" fontId="0" fillId="0" borderId="34" xfId="0" applyBorder="1" applyAlignment="1" applyProtection="1">
      <alignment/>
      <protection locked="0"/>
    </xf>
    <xf numFmtId="167" fontId="0" fillId="0" borderId="35" xfId="0" applyNumberFormat="1" applyFont="1" applyFill="1" applyBorder="1" applyAlignment="1" applyProtection="1">
      <alignment horizontal="right"/>
      <protection locked="0"/>
    </xf>
    <xf numFmtId="167" fontId="0" fillId="0" borderId="36" xfId="0" applyNumberFormat="1" applyFont="1" applyFill="1" applyBorder="1" applyAlignment="1" applyProtection="1">
      <alignment horizontal="right"/>
      <protection locked="0"/>
    </xf>
    <xf numFmtId="0" fontId="0" fillId="0" borderId="36" xfId="0" applyFont="1" applyFill="1" applyBorder="1" applyAlignment="1" applyProtection="1">
      <alignment/>
      <protection locked="0"/>
    </xf>
    <xf numFmtId="168" fontId="0" fillId="0" borderId="36" xfId="0" applyNumberFormat="1" applyFont="1" applyFill="1" applyBorder="1" applyAlignment="1" applyProtection="1">
      <alignment/>
      <protection locked="0"/>
    </xf>
    <xf numFmtId="2" fontId="0" fillId="0" borderId="36" xfId="0" applyNumberFormat="1" applyFont="1" applyFill="1" applyBorder="1" applyAlignment="1" applyProtection="1">
      <alignment/>
      <protection locked="0"/>
    </xf>
    <xf numFmtId="3" fontId="0" fillId="0" borderId="36" xfId="0" applyNumberFormat="1" applyFont="1" applyFill="1" applyBorder="1" applyAlignment="1" applyProtection="1">
      <alignment/>
      <protection locked="0"/>
    </xf>
    <xf numFmtId="3" fontId="0" fillId="0" borderId="37" xfId="0" applyNumberFormat="1" applyFont="1" applyFill="1" applyBorder="1" applyAlignment="1" applyProtection="1">
      <alignment/>
      <protection locked="0"/>
    </xf>
    <xf numFmtId="0" fontId="0" fillId="2" borderId="33" xfId="0" applyFont="1" applyFill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167" fontId="0" fillId="0" borderId="38" xfId="0" applyNumberFormat="1" applyFont="1" applyFill="1" applyBorder="1" applyAlignment="1" applyProtection="1">
      <alignment horizontal="right"/>
      <protection locked="0"/>
    </xf>
    <xf numFmtId="167" fontId="0" fillId="0" borderId="39" xfId="0" applyNumberFormat="1" applyFont="1" applyFill="1" applyBorder="1" applyAlignment="1" applyProtection="1">
      <alignment horizontal="right"/>
      <protection locked="0"/>
    </xf>
    <xf numFmtId="0" fontId="0" fillId="0" borderId="39" xfId="0" applyFont="1" applyFill="1" applyBorder="1" applyAlignment="1" applyProtection="1">
      <alignment/>
      <protection locked="0"/>
    </xf>
    <xf numFmtId="168" fontId="0" fillId="0" borderId="39" xfId="0" applyNumberFormat="1" applyFont="1" applyFill="1" applyBorder="1" applyAlignment="1" applyProtection="1">
      <alignment/>
      <protection locked="0"/>
    </xf>
    <xf numFmtId="3" fontId="0" fillId="0" borderId="39" xfId="0" applyNumberFormat="1" applyFont="1" applyFill="1" applyBorder="1" applyAlignment="1" applyProtection="1">
      <alignment/>
      <protection locked="0"/>
    </xf>
    <xf numFmtId="3" fontId="0" fillId="0" borderId="40" xfId="0" applyNumberFormat="1" applyFont="1" applyFill="1" applyBorder="1" applyAlignment="1" applyProtection="1">
      <alignment/>
      <protection locked="0"/>
    </xf>
    <xf numFmtId="0" fontId="7" fillId="0" borderId="33" xfId="0" applyFont="1" applyBorder="1" applyAlignment="1" applyProtection="1">
      <alignment/>
      <protection locked="0"/>
    </xf>
    <xf numFmtId="167" fontId="0" fillId="0" borderId="41" xfId="0" applyNumberFormat="1" applyFont="1" applyFill="1" applyBorder="1" applyAlignment="1" applyProtection="1">
      <alignment horizontal="right"/>
      <protection locked="0"/>
    </xf>
    <xf numFmtId="167" fontId="0" fillId="0" borderId="42" xfId="0" applyNumberFormat="1" applyFont="1" applyFill="1" applyBorder="1" applyAlignment="1" applyProtection="1">
      <alignment horizontal="right"/>
      <protection locked="0"/>
    </xf>
    <xf numFmtId="3" fontId="0" fillId="0" borderId="39" xfId="0" applyNumberFormat="1" applyFont="1" applyFill="1" applyBorder="1" applyAlignment="1" applyProtection="1">
      <alignment horizontal="right"/>
      <protection locked="0"/>
    </xf>
    <xf numFmtId="3" fontId="0" fillId="0" borderId="40" xfId="0" applyNumberFormat="1" applyFont="1" applyFill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33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2" borderId="43" xfId="56" applyFont="1" applyFill="1" applyBorder="1" applyAlignment="1" applyProtection="1">
      <alignment/>
      <protection locked="0"/>
    </xf>
    <xf numFmtId="0" fontId="3" fillId="2" borderId="14" xfId="56" applyFont="1" applyFill="1" applyBorder="1" applyAlignment="1" applyProtection="1">
      <alignment/>
      <protection locked="0"/>
    </xf>
    <xf numFmtId="0" fontId="4" fillId="2" borderId="15" xfId="0" applyFont="1" applyFill="1" applyBorder="1" applyAlignment="1">
      <alignment/>
    </xf>
    <xf numFmtId="0" fontId="4" fillId="2" borderId="0" xfId="0" applyFont="1" applyFill="1" applyBorder="1" applyAlignment="1">
      <alignment/>
    </xf>
  </cellXfs>
  <cellStyles count="7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1" xfId="44"/>
    <cellStyle name="Följde hyperlänken 12" xfId="45"/>
    <cellStyle name="Följde hyperlänken 2" xfId="46"/>
    <cellStyle name="Följde hyperlänken 3" xfId="47"/>
    <cellStyle name="Följde hyperlänken 4" xfId="48"/>
    <cellStyle name="Följde hyperlänken 5" xfId="49"/>
    <cellStyle name="Följde hyperlänken 6" xfId="50"/>
    <cellStyle name="Följde hyperlänken 7" xfId="51"/>
    <cellStyle name="Följde hyperlänken 8" xfId="52"/>
    <cellStyle name="Följde hyperlänken 9" xfId="53"/>
    <cellStyle name="Huomautus" xfId="54"/>
    <cellStyle name="Huono" xfId="55"/>
    <cellStyle name="Hyperlink" xfId="56"/>
    <cellStyle name="Hyperlänk" xfId="57"/>
    <cellStyle name="Hyperlänk 10" xfId="58"/>
    <cellStyle name="Hyperlänk 11" xfId="59"/>
    <cellStyle name="Hyperlänk 12" xfId="60"/>
    <cellStyle name="Hyperlänk 2" xfId="61"/>
    <cellStyle name="Hyperlänk 3" xfId="62"/>
    <cellStyle name="Hyperlänk 4" xfId="63"/>
    <cellStyle name="Hyperlänk 5" xfId="64"/>
    <cellStyle name="Hyperlänk 6" xfId="65"/>
    <cellStyle name="Hyperlänk 7" xfId="66"/>
    <cellStyle name="Hyperlänk 8" xfId="67"/>
    <cellStyle name="Hyperlänk 9" xfId="68"/>
    <cellStyle name="Hyvä" xfId="69"/>
    <cellStyle name="Laskenta" xfId="70"/>
    <cellStyle name="Linkitetty solu" xfId="71"/>
    <cellStyle name="Neutraali" xfId="72"/>
    <cellStyle name="Normaali 2" xfId="73"/>
    <cellStyle name="Normaali 3" xfId="74"/>
    <cellStyle name="Normaali 4" xfId="75"/>
    <cellStyle name="Normaali 5" xfId="76"/>
    <cellStyle name="Normaali 6" xfId="77"/>
    <cellStyle name="Otsikko" xfId="78"/>
    <cellStyle name="Otsikko 1" xfId="79"/>
    <cellStyle name="Otsikko 2" xfId="80"/>
    <cellStyle name="Otsikko 3" xfId="81"/>
    <cellStyle name="Otsikko 4" xfId="82"/>
    <cellStyle name="Pilkku_liite 15" xfId="83"/>
    <cellStyle name="Percent" xfId="84"/>
    <cellStyle name="Selittävä teksti" xfId="85"/>
    <cellStyle name="Summa" xfId="86"/>
    <cellStyle name="Syöttö" xfId="87"/>
    <cellStyle name="Tarkistussolu" xfId="88"/>
    <cellStyle name="Tulostus" xfId="89"/>
    <cellStyle name="Currency" xfId="90"/>
    <cellStyle name="Currency [0]" xfId="91"/>
    <cellStyle name="Varoitusteksti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E45" sqref="E45"/>
    </sheetView>
  </sheetViews>
  <sheetFormatPr defaultColWidth="9.140625" defaultRowHeight="12.75"/>
  <cols>
    <col min="1" max="1" width="7.140625" style="0" customWidth="1"/>
    <col min="2" max="2" width="3.7109375" style="0" customWidth="1"/>
    <col min="4" max="4" width="33.8515625" style="0" customWidth="1"/>
    <col min="5" max="7" width="9.140625" style="0" customWidth="1"/>
  </cols>
  <sheetData>
    <row r="1" spans="1:9" ht="15.75">
      <c r="A1" s="90"/>
      <c r="B1" s="91"/>
      <c r="C1" s="91"/>
      <c r="D1" s="91"/>
      <c r="E1" s="14"/>
      <c r="F1" s="14"/>
      <c r="G1" s="14"/>
      <c r="H1" s="14"/>
      <c r="I1" s="49"/>
    </row>
    <row r="2" spans="1:9" ht="15.75">
      <c r="A2" s="92" t="s">
        <v>0</v>
      </c>
      <c r="B2" s="93"/>
      <c r="C2" s="93"/>
      <c r="D2" s="93"/>
      <c r="E2" s="15"/>
      <c r="F2" s="15"/>
      <c r="G2" s="15"/>
      <c r="H2" s="15"/>
      <c r="I2" s="67"/>
    </row>
    <row r="3" spans="1:9" ht="15.75">
      <c r="A3" s="16"/>
      <c r="B3" s="3"/>
      <c r="C3" s="3"/>
      <c r="D3" s="3"/>
      <c r="E3" s="3"/>
      <c r="F3" s="3"/>
      <c r="G3" s="3"/>
      <c r="H3" s="3"/>
      <c r="I3" s="68"/>
    </row>
    <row r="4" spans="1:9" ht="16.5" thickBot="1">
      <c r="A4" s="17"/>
      <c r="B4" s="18"/>
      <c r="C4" s="18"/>
      <c r="D4" s="18"/>
      <c r="E4" s="13">
        <v>2010</v>
      </c>
      <c r="F4" s="2">
        <v>2009</v>
      </c>
      <c r="G4" s="2">
        <v>2008</v>
      </c>
      <c r="H4" s="2">
        <v>2007</v>
      </c>
      <c r="I4" s="56">
        <v>2006</v>
      </c>
    </row>
    <row r="5" spans="1:9" ht="12.75">
      <c r="A5" s="81" t="s">
        <v>1</v>
      </c>
      <c r="B5" s="82"/>
      <c r="C5" s="82"/>
      <c r="D5" s="82"/>
      <c r="E5" s="60">
        <f>53213239/1000000</f>
        <v>53.213239</v>
      </c>
      <c r="F5" s="60">
        <v>54.587076</v>
      </c>
      <c r="G5" s="35">
        <f>57802948/1000000</f>
        <v>57.802948</v>
      </c>
      <c r="H5" s="31">
        <v>55.560842</v>
      </c>
      <c r="I5" s="69">
        <v>55.3</v>
      </c>
    </row>
    <row r="6" spans="1:9" ht="12.75">
      <c r="A6" s="81" t="s">
        <v>2</v>
      </c>
      <c r="B6" s="82"/>
      <c r="C6" s="82"/>
      <c r="D6" s="82"/>
      <c r="E6" s="61">
        <f>48825318/1000000</f>
        <v>48.825318</v>
      </c>
      <c r="F6" s="61">
        <v>47.296413</v>
      </c>
      <c r="G6" s="36">
        <f>43850362/1000000</f>
        <v>43.850362</v>
      </c>
      <c r="H6" s="5">
        <v>40.274203</v>
      </c>
      <c r="I6" s="70">
        <v>38.7</v>
      </c>
    </row>
    <row r="7" spans="1:9" ht="14.25">
      <c r="A7" s="81" t="s">
        <v>3</v>
      </c>
      <c r="B7" s="82"/>
      <c r="C7" s="82"/>
      <c r="D7" s="82"/>
      <c r="E7" s="61">
        <f>55206590/1000000</f>
        <v>55.20659</v>
      </c>
      <c r="F7" s="61">
        <v>55.66313</v>
      </c>
      <c r="G7" s="36">
        <f>52699725/1000000</f>
        <v>52.699725</v>
      </c>
      <c r="H7" s="5">
        <v>48.671703</v>
      </c>
      <c r="I7" s="70">
        <v>50.9</v>
      </c>
    </row>
    <row r="8" spans="1:9" ht="12.75">
      <c r="A8" s="81" t="s">
        <v>4</v>
      </c>
      <c r="B8" s="82"/>
      <c r="C8" s="82"/>
      <c r="D8" s="82"/>
      <c r="E8" s="61">
        <f>93868347/1000000</f>
        <v>93.868347</v>
      </c>
      <c r="F8" s="61">
        <v>82.140666</v>
      </c>
      <c r="G8" s="25">
        <f>-109862491/1000000</f>
        <v>-109.862491</v>
      </c>
      <c r="H8" s="5">
        <v>31.191384000000003</v>
      </c>
      <c r="I8" s="70">
        <v>60</v>
      </c>
    </row>
    <row r="9" spans="1:9" ht="12.75">
      <c r="A9" s="81" t="s">
        <v>5</v>
      </c>
      <c r="B9" s="82"/>
      <c r="C9" s="82"/>
      <c r="D9" s="82"/>
      <c r="E9" s="62">
        <v>13.7</v>
      </c>
      <c r="F9" s="62">
        <v>13.6</v>
      </c>
      <c r="G9" s="6">
        <v>-15.2</v>
      </c>
      <c r="H9" s="6">
        <v>4.5</v>
      </c>
      <c r="I9" s="71">
        <v>0</v>
      </c>
    </row>
    <row r="10" spans="1:9" ht="12.75">
      <c r="A10" s="81" t="s">
        <v>6</v>
      </c>
      <c r="B10" s="82"/>
      <c r="C10" s="82"/>
      <c r="D10" s="82"/>
      <c r="E10" s="61">
        <f>161121711/1000000</f>
        <v>161.121711</v>
      </c>
      <c r="F10" s="61">
        <v>146.861118</v>
      </c>
      <c r="G10" s="5">
        <f>45631513/1000000</f>
        <v>45.631513</v>
      </c>
      <c r="H10" s="5">
        <v>134.21401600000002</v>
      </c>
      <c r="I10" s="70">
        <v>138.3</v>
      </c>
    </row>
    <row r="11" spans="1:9" ht="12.75">
      <c r="A11" s="81" t="s">
        <v>7</v>
      </c>
      <c r="B11" s="82"/>
      <c r="C11" s="82"/>
      <c r="D11" s="82"/>
      <c r="E11" s="61">
        <f>9397821/1000000</f>
        <v>9.397821</v>
      </c>
      <c r="F11" s="61">
        <v>8.561153</v>
      </c>
      <c r="G11" s="5">
        <f>7485455/1000000</f>
        <v>7.485455</v>
      </c>
      <c r="H11" s="5">
        <v>7.588902</v>
      </c>
      <c r="I11" s="70">
        <v>6.4</v>
      </c>
    </row>
    <row r="12" spans="1:9" ht="12.75">
      <c r="A12" s="88" t="s">
        <v>8</v>
      </c>
      <c r="B12" s="89"/>
      <c r="C12" s="89"/>
      <c r="D12" s="89"/>
      <c r="E12" s="63">
        <v>5.83274652538912</v>
      </c>
      <c r="F12" s="63">
        <v>5.829421099735874</v>
      </c>
      <c r="G12" s="5">
        <v>16.404135</v>
      </c>
      <c r="H12" s="7">
        <v>5.7</v>
      </c>
      <c r="I12" s="72">
        <v>4.6</v>
      </c>
    </row>
    <row r="13" spans="1:9" ht="14.25">
      <c r="A13" s="88" t="s">
        <v>9</v>
      </c>
      <c r="B13" s="89"/>
      <c r="C13" s="89"/>
      <c r="D13" s="89"/>
      <c r="E13" s="63">
        <v>3.259796533223277</v>
      </c>
      <c r="F13" s="63">
        <v>2.820198935734752</v>
      </c>
      <c r="G13" s="7">
        <v>2.153729</v>
      </c>
      <c r="H13" s="7">
        <v>2.2</v>
      </c>
      <c r="I13" s="72">
        <v>1.9</v>
      </c>
    </row>
    <row r="14" spans="1:9" ht="12.75">
      <c r="A14" s="81" t="s">
        <v>10</v>
      </c>
      <c r="B14" s="82"/>
      <c r="C14" s="82"/>
      <c r="D14" s="82"/>
      <c r="E14" s="61">
        <f>67160000/1000000</f>
        <v>67.16</v>
      </c>
      <c r="F14" s="61">
        <v>45.895</v>
      </c>
      <c r="G14" s="5">
        <f>-77918000/1000000</f>
        <v>-77.918</v>
      </c>
      <c r="H14" s="5">
        <v>-2.319</v>
      </c>
      <c r="I14" s="70">
        <v>19.3</v>
      </c>
    </row>
    <row r="15" spans="1:9" ht="12.75">
      <c r="A15" s="81" t="s">
        <v>11</v>
      </c>
      <c r="B15" s="82"/>
      <c r="C15" s="82"/>
      <c r="D15" s="82"/>
      <c r="E15" s="61">
        <f>648230054/1000000</f>
        <v>648.230054</v>
      </c>
      <c r="F15" s="61">
        <v>599.007716</v>
      </c>
      <c r="G15" s="5">
        <f>564057635/1000000</f>
        <v>564.057635</v>
      </c>
      <c r="H15" s="5">
        <v>620.655348</v>
      </c>
      <c r="I15" s="70">
        <v>580.6</v>
      </c>
    </row>
    <row r="16" spans="1:9" ht="12.75">
      <c r="A16" s="81" t="s">
        <v>12</v>
      </c>
      <c r="B16" s="82"/>
      <c r="C16" s="82"/>
      <c r="D16" s="82"/>
      <c r="E16" s="61">
        <f>225111000/1000000</f>
        <v>225.111</v>
      </c>
      <c r="F16" s="61">
        <v>157.951</v>
      </c>
      <c r="G16" s="5">
        <f>112056000/1000000</f>
        <v>112.056</v>
      </c>
      <c r="H16" s="5">
        <v>189.974</v>
      </c>
      <c r="I16" s="70">
        <v>192.3</v>
      </c>
    </row>
    <row r="17" spans="1:9" ht="14.25">
      <c r="A17" s="81" t="s">
        <v>13</v>
      </c>
      <c r="B17" s="82"/>
      <c r="C17" s="82"/>
      <c r="D17" s="82"/>
      <c r="E17" s="63">
        <v>41</v>
      </c>
      <c r="F17" s="63">
        <v>29.6</v>
      </c>
      <c r="G17" s="5">
        <v>22.1</v>
      </c>
      <c r="H17" s="7">
        <v>35.1</v>
      </c>
      <c r="I17" s="72">
        <v>38</v>
      </c>
    </row>
    <row r="18" spans="1:9" ht="12.75">
      <c r="A18" s="81" t="s">
        <v>14</v>
      </c>
      <c r="B18" s="82"/>
      <c r="C18" s="82"/>
      <c r="D18" s="82"/>
      <c r="E18" s="64">
        <v>2.87</v>
      </c>
      <c r="F18" s="64">
        <v>2.44</v>
      </c>
      <c r="G18" s="38">
        <v>2.51</v>
      </c>
      <c r="H18" s="12">
        <v>2</v>
      </c>
      <c r="I18" s="71">
        <v>2.48</v>
      </c>
    </row>
    <row r="19" spans="1:9" ht="14.25">
      <c r="A19" s="81" t="s">
        <v>15</v>
      </c>
      <c r="B19" s="82"/>
      <c r="C19" s="82"/>
      <c r="D19" s="82"/>
      <c r="E19" s="61">
        <f>780152579/1000000</f>
        <v>780.152579</v>
      </c>
      <c r="F19" s="61">
        <v>696.139679</v>
      </c>
      <c r="G19" s="5">
        <f>624015102/1000000</f>
        <v>624.015102</v>
      </c>
      <c r="H19" s="5">
        <v>734.64405</v>
      </c>
      <c r="I19" s="70">
        <v>701.4</v>
      </c>
    </row>
    <row r="20" spans="1:9" ht="12.75">
      <c r="A20" s="81" t="s">
        <v>16</v>
      </c>
      <c r="B20" s="82"/>
      <c r="C20" s="82"/>
      <c r="D20" s="82"/>
      <c r="E20" s="61">
        <f>242300000/1000000</f>
        <v>242.3</v>
      </c>
      <c r="F20" s="61">
        <v>244.3</v>
      </c>
      <c r="G20" s="5">
        <f>262819000/1000000</f>
        <v>262.819</v>
      </c>
      <c r="H20" s="7">
        <v>252.697</v>
      </c>
      <c r="I20" s="71">
        <v>250.7</v>
      </c>
    </row>
    <row r="21" spans="1:9" ht="12.75">
      <c r="A21" s="81" t="s">
        <v>17</v>
      </c>
      <c r="B21" s="82"/>
      <c r="C21" s="82"/>
      <c r="D21" s="82"/>
      <c r="E21" s="65">
        <v>42</v>
      </c>
      <c r="F21" s="65">
        <v>44</v>
      </c>
      <c r="G21" s="8">
        <v>46</v>
      </c>
      <c r="H21" s="8">
        <v>42</v>
      </c>
      <c r="I21" s="73">
        <v>42</v>
      </c>
    </row>
    <row r="22" spans="1:9" ht="12.75">
      <c r="A22" s="81" t="s">
        <v>18</v>
      </c>
      <c r="B22" s="82"/>
      <c r="C22" s="82"/>
      <c r="D22" s="82"/>
      <c r="E22" s="65">
        <v>7523</v>
      </c>
      <c r="F22" s="65">
        <v>8118</v>
      </c>
      <c r="G22" s="8">
        <v>9163</v>
      </c>
      <c r="H22" s="8">
        <v>9200</v>
      </c>
      <c r="I22" s="73">
        <v>9550</v>
      </c>
    </row>
    <row r="23" spans="1:9" ht="13.5" thickBot="1">
      <c r="A23" s="81" t="s">
        <v>19</v>
      </c>
      <c r="B23" s="82"/>
      <c r="C23" s="82"/>
      <c r="D23" s="82"/>
      <c r="E23" s="66">
        <v>8731</v>
      </c>
      <c r="F23" s="66">
        <v>8687</v>
      </c>
      <c r="G23" s="37">
        <v>8665</v>
      </c>
      <c r="H23" s="37">
        <v>8633</v>
      </c>
      <c r="I23" s="74">
        <v>8636</v>
      </c>
    </row>
    <row r="24" spans="1:9" ht="12.75">
      <c r="A24" s="19"/>
      <c r="B24" s="4"/>
      <c r="C24" s="4"/>
      <c r="D24" s="4"/>
      <c r="E24" s="4"/>
      <c r="F24" s="4"/>
      <c r="G24" s="4"/>
      <c r="H24" s="4"/>
      <c r="I24" s="55"/>
    </row>
    <row r="25" spans="1:9" ht="12.75">
      <c r="A25" s="83" t="s">
        <v>20</v>
      </c>
      <c r="B25" s="84"/>
      <c r="C25" s="84"/>
      <c r="D25" s="84"/>
      <c r="E25" s="21"/>
      <c r="F25" s="21"/>
      <c r="G25" s="21"/>
      <c r="H25" s="21"/>
      <c r="I25" s="55"/>
    </row>
    <row r="26" spans="1:9" ht="12.75">
      <c r="A26" s="83" t="s">
        <v>21</v>
      </c>
      <c r="B26" s="84"/>
      <c r="C26" s="84"/>
      <c r="D26" s="84"/>
      <c r="E26" s="84"/>
      <c r="F26" s="84"/>
      <c r="G26" s="84"/>
      <c r="H26" s="84"/>
      <c r="I26" s="85"/>
    </row>
    <row r="27" spans="1:9" ht="12.75">
      <c r="A27" s="83" t="s">
        <v>22</v>
      </c>
      <c r="B27" s="84"/>
      <c r="C27" s="84"/>
      <c r="D27" s="84"/>
      <c r="E27" s="84"/>
      <c r="F27" s="84"/>
      <c r="G27" s="84"/>
      <c r="H27" s="84"/>
      <c r="I27" s="85"/>
    </row>
    <row r="28" spans="1:9" ht="12.75">
      <c r="A28" s="83" t="s">
        <v>23</v>
      </c>
      <c r="B28" s="84"/>
      <c r="C28" s="84"/>
      <c r="D28" s="84"/>
      <c r="E28" s="21"/>
      <c r="F28" s="21"/>
      <c r="G28" s="21"/>
      <c r="H28" s="21"/>
      <c r="I28" s="55"/>
    </row>
    <row r="29" spans="1:9" ht="12.75">
      <c r="A29" s="17"/>
      <c r="B29" s="50"/>
      <c r="C29" s="50"/>
      <c r="D29" s="50"/>
      <c r="E29" s="50"/>
      <c r="F29" s="50"/>
      <c r="G29" s="50"/>
      <c r="H29" s="50"/>
      <c r="I29" s="52"/>
    </row>
    <row r="30" spans="1:9" ht="12.75">
      <c r="A30" s="22"/>
      <c r="B30" s="51"/>
      <c r="C30" s="51"/>
      <c r="D30" s="51"/>
      <c r="E30" s="51"/>
      <c r="F30" s="51"/>
      <c r="G30" s="51"/>
      <c r="H30" s="51"/>
      <c r="I30" s="53"/>
    </row>
    <row r="31" spans="1:9" ht="15.75">
      <c r="A31" s="90"/>
      <c r="B31" s="91"/>
      <c r="C31" s="91"/>
      <c r="D31" s="91"/>
      <c r="E31" s="14"/>
      <c r="F31" s="14"/>
      <c r="G31" s="14"/>
      <c r="H31" s="14"/>
      <c r="I31" s="57"/>
    </row>
    <row r="32" spans="1:9" ht="15.75">
      <c r="A32" s="92" t="s">
        <v>24</v>
      </c>
      <c r="B32" s="93"/>
      <c r="C32" s="93"/>
      <c r="D32" s="93"/>
      <c r="E32" s="15"/>
      <c r="F32" s="15"/>
      <c r="G32" s="15"/>
      <c r="H32" s="15"/>
      <c r="I32" s="54"/>
    </row>
    <row r="33" spans="1:9" ht="12.75">
      <c r="A33" s="20"/>
      <c r="B33" s="4"/>
      <c r="C33" s="4"/>
      <c r="D33" s="4"/>
      <c r="E33" s="4"/>
      <c r="F33" s="4"/>
      <c r="G33" s="4"/>
      <c r="H33" s="4"/>
      <c r="I33" s="75"/>
    </row>
    <row r="34" spans="1:9" ht="16.5" thickBot="1">
      <c r="A34" s="17"/>
      <c r="B34" s="18"/>
      <c r="C34" s="18"/>
      <c r="D34" s="18"/>
      <c r="E34" s="13">
        <v>2010</v>
      </c>
      <c r="F34" s="2">
        <v>2009</v>
      </c>
      <c r="G34" s="2">
        <v>2008</v>
      </c>
      <c r="H34" s="2">
        <v>2007</v>
      </c>
      <c r="I34" s="56">
        <v>2006</v>
      </c>
    </row>
    <row r="35" spans="1:9" ht="12.75">
      <c r="A35" s="81" t="s">
        <v>1</v>
      </c>
      <c r="B35" s="82"/>
      <c r="C35" s="82"/>
      <c r="D35" s="82"/>
      <c r="E35" s="39">
        <f>179994325/1000000</f>
        <v>179.994325</v>
      </c>
      <c r="F35" s="39">
        <f>167684105/1000000</f>
        <v>167.684105</v>
      </c>
      <c r="G35" s="26">
        <f>156556835.64/1000000</f>
        <v>156.55683563999997</v>
      </c>
      <c r="H35" s="31">
        <v>157.63174702</v>
      </c>
      <c r="I35" s="69">
        <v>154.683758</v>
      </c>
    </row>
    <row r="36" spans="1:9" ht="12.75">
      <c r="A36" s="81" t="s">
        <v>25</v>
      </c>
      <c r="B36" s="82"/>
      <c r="C36" s="82"/>
      <c r="D36" s="82"/>
      <c r="E36" s="40">
        <f>651410368/1000000</f>
        <v>651.410368</v>
      </c>
      <c r="F36" s="40">
        <f>652248824/1000000</f>
        <v>652.248824</v>
      </c>
      <c r="G36" s="25">
        <f>624320819.56/1000000</f>
        <v>624.3208195599999</v>
      </c>
      <c r="H36" s="5">
        <v>597.79490981</v>
      </c>
      <c r="I36" s="70">
        <v>584.040169</v>
      </c>
    </row>
    <row r="37" spans="1:9" ht="12.75">
      <c r="A37" s="81" t="s">
        <v>26</v>
      </c>
      <c r="B37" s="82"/>
      <c r="C37" s="82"/>
      <c r="D37" s="82"/>
      <c r="E37" s="40">
        <f>11637275/1000000</f>
        <v>11.637275</v>
      </c>
      <c r="F37" s="40">
        <f>11923770/1000000</f>
        <v>11.92377</v>
      </c>
      <c r="G37" s="25">
        <f>17140205.82/1000000</f>
        <v>17.140205820000002</v>
      </c>
      <c r="H37" s="5">
        <v>12.314565640000001</v>
      </c>
      <c r="I37" s="70">
        <v>13.539667</v>
      </c>
    </row>
    <row r="38" spans="1:9" ht="14.25">
      <c r="A38" s="81" t="s">
        <v>27</v>
      </c>
      <c r="B38" s="82"/>
      <c r="C38" s="82"/>
      <c r="D38" s="82"/>
      <c r="E38" s="40">
        <f>916479100/1000000</f>
        <v>916.4791</v>
      </c>
      <c r="F38" s="40">
        <f>915702407/1000000</f>
        <v>915.702407</v>
      </c>
      <c r="G38" s="25">
        <f>869943135/1000000</f>
        <v>869.943135</v>
      </c>
      <c r="H38" s="5">
        <v>844.84243761</v>
      </c>
      <c r="I38" s="70">
        <v>822.876049</v>
      </c>
    </row>
    <row r="39" spans="1:9" ht="12.75">
      <c r="A39" s="81" t="s">
        <v>4</v>
      </c>
      <c r="B39" s="82"/>
      <c r="C39" s="82"/>
      <c r="D39" s="82"/>
      <c r="E39" s="40">
        <f>15305835/1000000</f>
        <v>15.305835</v>
      </c>
      <c r="F39" s="40">
        <f>22496916/1000000</f>
        <v>22.496916</v>
      </c>
      <c r="G39" s="25">
        <f>-18100000/1000000</f>
        <v>-18.1</v>
      </c>
      <c r="H39" s="5">
        <v>4.5</v>
      </c>
      <c r="I39" s="70">
        <v>11.05671163</v>
      </c>
    </row>
    <row r="40" spans="1:9" ht="12.75">
      <c r="A40" s="81" t="s">
        <v>28</v>
      </c>
      <c r="B40" s="82"/>
      <c r="C40" s="82"/>
      <c r="D40" s="82"/>
      <c r="E40" s="41">
        <f>0.117*100</f>
        <v>11.700000000000001</v>
      </c>
      <c r="F40" s="41">
        <v>17.4</v>
      </c>
      <c r="G40" s="25">
        <v>-12</v>
      </c>
      <c r="H40" s="5">
        <v>2.9</v>
      </c>
      <c r="I40" s="70">
        <v>8.9</v>
      </c>
    </row>
    <row r="41" spans="1:9" ht="12.75">
      <c r="A41" s="81" t="s">
        <v>6</v>
      </c>
      <c r="B41" s="82"/>
      <c r="C41" s="82"/>
      <c r="D41" s="82"/>
      <c r="E41" s="40">
        <f>851949809/1000000</f>
        <v>851.949809</v>
      </c>
      <c r="F41" s="40">
        <f>837928972/1000000</f>
        <v>837.928972</v>
      </c>
      <c r="G41" s="25">
        <f>805426426/1000000</f>
        <v>805.426426</v>
      </c>
      <c r="H41" s="5">
        <v>777.8815623300001</v>
      </c>
      <c r="I41" s="70">
        <v>762.179181</v>
      </c>
    </row>
    <row r="42" spans="1:9" ht="12.75">
      <c r="A42" s="81" t="s">
        <v>7</v>
      </c>
      <c r="B42" s="82"/>
      <c r="C42" s="82"/>
      <c r="D42" s="82"/>
      <c r="E42" s="42">
        <f>-24072438/1000000</f>
        <v>-24.072438</v>
      </c>
      <c r="F42" s="42">
        <f>-25194437/1000000</f>
        <v>-25.194437</v>
      </c>
      <c r="G42" s="24">
        <f>24077064/1000000</f>
        <v>24.077064</v>
      </c>
      <c r="H42" s="5">
        <v>22.803938000000002</v>
      </c>
      <c r="I42" s="70">
        <v>22.743052</v>
      </c>
    </row>
    <row r="43" spans="1:9" ht="12.75">
      <c r="A43" s="88" t="s">
        <v>29</v>
      </c>
      <c r="B43" s="89"/>
      <c r="C43" s="89"/>
      <c r="D43" s="89"/>
      <c r="E43" s="47">
        <v>2.8</v>
      </c>
      <c r="F43" s="47">
        <v>3</v>
      </c>
      <c r="G43" s="33">
        <v>3</v>
      </c>
      <c r="H43" s="5">
        <v>2.9</v>
      </c>
      <c r="I43" s="70">
        <v>3</v>
      </c>
    </row>
    <row r="44" spans="1:9" ht="12.75">
      <c r="A44" s="88" t="s">
        <v>30</v>
      </c>
      <c r="B44" s="89"/>
      <c r="C44" s="89"/>
      <c r="D44" s="89"/>
      <c r="E44" s="80"/>
      <c r="F44" s="43"/>
      <c r="G44" s="30"/>
      <c r="H44" s="9"/>
      <c r="I44" s="76"/>
    </row>
    <row r="45" spans="1:9" ht="12.75">
      <c r="A45" s="88" t="s">
        <v>31</v>
      </c>
      <c r="B45" s="89"/>
      <c r="C45" s="89"/>
      <c r="D45" s="89"/>
      <c r="E45" s="48">
        <v>1.2</v>
      </c>
      <c r="F45" s="48">
        <v>1.2</v>
      </c>
      <c r="G45" s="27">
        <v>1.3</v>
      </c>
      <c r="H45" s="10">
        <v>1.2</v>
      </c>
      <c r="I45" s="77">
        <v>1.3</v>
      </c>
    </row>
    <row r="46" spans="1:9" ht="12.75">
      <c r="A46" s="81" t="s">
        <v>11</v>
      </c>
      <c r="B46" s="82"/>
      <c r="C46" s="82"/>
      <c r="D46" s="82"/>
      <c r="E46" s="44">
        <f>133295751/1000000</f>
        <v>133.295751</v>
      </c>
      <c r="F46" s="44">
        <f>118240443/1000000</f>
        <v>118.240443</v>
      </c>
      <c r="G46" s="32">
        <f>108542895/1000000</f>
        <v>108.542895</v>
      </c>
      <c r="H46" s="5">
        <v>116.45715669</v>
      </c>
      <c r="I46" s="70">
        <v>110.60130900000001</v>
      </c>
    </row>
    <row r="47" spans="1:9" ht="14.25">
      <c r="A47" s="81" t="s">
        <v>32</v>
      </c>
      <c r="B47" s="82"/>
      <c r="C47" s="82"/>
      <c r="D47" s="82"/>
      <c r="E47" s="44">
        <f>162149030/1000000</f>
        <v>162.14903</v>
      </c>
      <c r="F47" s="44">
        <f>140311203/1000000</f>
        <v>140.311203</v>
      </c>
      <c r="G47" s="32">
        <f>121709400/1000000</f>
        <v>121.7094</v>
      </c>
      <c r="H47" s="5">
        <v>134.98229927000003</v>
      </c>
      <c r="I47" s="70">
        <v>131.858684</v>
      </c>
    </row>
    <row r="48" spans="1:9" ht="12.75">
      <c r="A48" s="81" t="s">
        <v>33</v>
      </c>
      <c r="B48" s="82"/>
      <c r="C48" s="82"/>
      <c r="D48" s="82"/>
      <c r="E48" s="44">
        <f>1440234765.15/1000000</f>
        <v>1440.2347651500002</v>
      </c>
      <c r="F48" s="44">
        <f>1401597519/1000000</f>
        <v>1401.597519</v>
      </c>
      <c r="G48" s="32">
        <f>1318100000/1000000</f>
        <v>1318.1</v>
      </c>
      <c r="H48" s="5">
        <v>1308.4</v>
      </c>
      <c r="I48" s="70">
        <v>1271.903071</v>
      </c>
    </row>
    <row r="49" spans="1:9" ht="12.75">
      <c r="A49" s="81" t="s">
        <v>34</v>
      </c>
      <c r="B49" s="82"/>
      <c r="C49" s="82"/>
      <c r="D49" s="82"/>
      <c r="E49" s="45">
        <v>80897</v>
      </c>
      <c r="F49" s="45">
        <v>82906</v>
      </c>
      <c r="G49" s="34">
        <v>84063</v>
      </c>
      <c r="H49" s="11">
        <v>86549</v>
      </c>
      <c r="I49" s="78">
        <v>87626</v>
      </c>
    </row>
    <row r="50" spans="1:9" ht="12.75">
      <c r="A50" s="81" t="s">
        <v>35</v>
      </c>
      <c r="B50" s="82"/>
      <c r="C50" s="82"/>
      <c r="D50" s="82"/>
      <c r="E50" s="45">
        <v>98515</v>
      </c>
      <c r="F50" s="45">
        <v>100313</v>
      </c>
      <c r="G50" s="34">
        <v>100691</v>
      </c>
      <c r="H50" s="11">
        <v>102644</v>
      </c>
      <c r="I50" s="78">
        <v>103535</v>
      </c>
    </row>
    <row r="51" spans="1:9" ht="15" thickBot="1">
      <c r="A51" s="81" t="s">
        <v>36</v>
      </c>
      <c r="B51" s="82"/>
      <c r="C51" s="82"/>
      <c r="D51" s="82"/>
      <c r="E51" s="46">
        <v>151805</v>
      </c>
      <c r="F51" s="46">
        <v>157158</v>
      </c>
      <c r="G51" s="29">
        <v>162095</v>
      </c>
      <c r="H51" s="28">
        <v>166603</v>
      </c>
      <c r="I51" s="79">
        <v>171369</v>
      </c>
    </row>
    <row r="52" spans="1:9" ht="12.75">
      <c r="A52" s="19"/>
      <c r="B52" s="4"/>
      <c r="C52" s="4"/>
      <c r="D52" s="4"/>
      <c r="E52" s="4"/>
      <c r="F52" s="4"/>
      <c r="G52" s="4"/>
      <c r="H52" s="4"/>
      <c r="I52" s="58"/>
    </row>
    <row r="53" spans="1:9" ht="12.75">
      <c r="A53" s="83" t="s">
        <v>37</v>
      </c>
      <c r="B53" s="84"/>
      <c r="C53" s="84"/>
      <c r="D53" s="84"/>
      <c r="E53" s="21"/>
      <c r="F53" s="21"/>
      <c r="G53" s="21"/>
      <c r="H53" s="21"/>
      <c r="I53" s="55"/>
    </row>
    <row r="54" spans="1:9" ht="12.75">
      <c r="A54" s="83" t="s">
        <v>38</v>
      </c>
      <c r="B54" s="84"/>
      <c r="C54" s="84"/>
      <c r="D54" s="84"/>
      <c r="E54" s="84"/>
      <c r="F54" s="84"/>
      <c r="G54" s="84"/>
      <c r="H54" s="84"/>
      <c r="I54" s="85"/>
    </row>
    <row r="55" spans="1:9" ht="12.75">
      <c r="A55" s="83" t="s">
        <v>39</v>
      </c>
      <c r="B55" s="84"/>
      <c r="C55" s="84"/>
      <c r="D55" s="84"/>
      <c r="E55" s="21"/>
      <c r="F55" s="21"/>
      <c r="G55" s="21"/>
      <c r="H55" s="21"/>
      <c r="I55" s="55"/>
    </row>
    <row r="56" spans="1:9" ht="12.75">
      <c r="A56" s="86" t="s">
        <v>40</v>
      </c>
      <c r="B56" s="87"/>
      <c r="C56" s="87"/>
      <c r="D56" s="87"/>
      <c r="E56" s="23"/>
      <c r="F56" s="23"/>
      <c r="G56" s="23"/>
      <c r="H56" s="23"/>
      <c r="I56" s="59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</sheetData>
  <sheetProtection/>
  <mergeCells count="48">
    <mergeCell ref="A1:D1"/>
    <mergeCell ref="A2:D2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5:D25"/>
    <mergeCell ref="A26:I26"/>
    <mergeCell ref="A27:I27"/>
    <mergeCell ref="A28:D28"/>
    <mergeCell ref="A31:D31"/>
    <mergeCell ref="A32:D32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3:D53"/>
    <mergeCell ref="A54:I54"/>
    <mergeCell ref="A55:D55"/>
    <mergeCell ref="A56:D56"/>
  </mergeCells>
  <printOptions horizontalCentered="1"/>
  <pageMargins left="0.79" right="0.79" top="0.98" bottom="0.98" header="0.51" footer="0.51"/>
  <pageSetup horizontalDpi="600" verticalDpi="600" orientation="landscape" paperSize="9" scale="95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Vakuutusvalvonta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Maatalousyrittäjien eläkelaitoksen ja Merimieseläkekassan tunnusluvut</dc:title>
  <dc:subject/>
  <dc:creator>Stenberg Merja</dc:creator>
  <cp:keywords/>
  <dc:description/>
  <cp:lastModifiedBy>STENBERGME</cp:lastModifiedBy>
  <cp:lastPrinted>2011-03-09T11:12:57Z</cp:lastPrinted>
  <dcterms:created xsi:type="dcterms:W3CDTF">2006-11-13T08:58:46Z</dcterms:created>
  <dcterms:modified xsi:type="dcterms:W3CDTF">2018-09-12T10:47:24Z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{A44787D4-0540-4523-9961-78E4036D8C6D}">
    <vt:lpwstr>{F7919F6F-78A7-45C4-9F18-649666B004E6}</vt:lpwstr>
  </property>
</Properties>
</file>