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5" windowHeight="14565" activeTab="0"/>
  </bookViews>
  <sheets>
    <sheet name="Sijoitustoiminnan nettot. ja tu" sheetId="1" r:id="rId1"/>
  </sheets>
  <definedNames/>
  <calcPr fullCalcOnLoad="1"/>
</workbook>
</file>

<file path=xl/sharedStrings.xml><?xml version="1.0" encoding="utf-8"?>
<sst xmlns="http://schemas.openxmlformats.org/spreadsheetml/2006/main" count="60" uniqueCount="23">
  <si>
    <t>MEUR</t>
  </si>
  <si>
    <t>Suorat nettotuotot</t>
  </si>
  <si>
    <t>Lainasaamiset</t>
  </si>
  <si>
    <t>Joukkovelkakirjalainat</t>
  </si>
  <si>
    <t>Muut rahoitusmarkkinavälineet ja talletukset</t>
  </si>
  <si>
    <t>Osakkeet ja osuudet</t>
  </si>
  <si>
    <t>Kiinteistösijoitukset</t>
  </si>
  <si>
    <t>Muut sijoitukset</t>
  </si>
  <si>
    <t>Sijoitustoiminnan nettotuotto käyvin arvoin</t>
  </si>
  <si>
    <t>Sijoitustoiminnan kirjanpidollinen tulos</t>
  </si>
  <si>
    <t>Sijoitustoiminnan tulos käyvin arvoin</t>
  </si>
  <si>
    <t xml:space="preserve">Sijoituslajeille kohdistamattomat </t>
  </si>
  <si>
    <t xml:space="preserve">Sijoitustoiminnan nettotuotot kirjanpidossa </t>
  </si>
  <si>
    <t>Muut korkoerät</t>
  </si>
  <si>
    <t>Merimieseläkekassa (MEK)</t>
  </si>
  <si>
    <t>Maatalousyrittäjien eläkelaitos  (MELA)</t>
  </si>
  <si>
    <t>1) Myyntivoitot ja tappiot sekä muut kirjanpidon arvonmuutokset</t>
  </si>
  <si>
    <t>2) Taseen ulkopuoliset arvonmuutukset</t>
  </si>
  <si>
    <t>3) Vuonna 2008 täydennyskerrointa vastaavaa korkotuottovaatimusta ei lueta mukaan vastuuvelan tuottovaatimukseen</t>
  </si>
  <si>
    <r>
      <t xml:space="preserve">Vastuuvelan tuottovaatimus </t>
    </r>
    <r>
      <rPr>
        <b/>
        <vertAlign val="superscript"/>
        <sz val="10"/>
        <rFont val="Arial"/>
        <family val="2"/>
      </rPr>
      <t>(3</t>
    </r>
  </si>
  <si>
    <t xml:space="preserve">tuotot, kulut ja liikekulut </t>
  </si>
  <si>
    <r>
      <t>Arvonmuutokset kirjanpidossa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</si>
  <si>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r>
      <t>Arvostuserojen muutos</t>
    </r>
    <r>
      <rPr>
        <b/>
        <vertAlign val="superscript"/>
        <sz val="10"/>
        <rFont val="Arial"/>
        <family val="2"/>
      </rPr>
      <t xml:space="preserve"> (2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</si>
</sst>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m_k_-;\-* #,##0.00\ _m_k_-;_-* &quot;-&quot;??\ _m_k_-;_-@_-"/>
    <numFmt numFmtId="165" formatCode="#,##0.00;[Red]\-#,##0.00"/>
    <numFmt numFmtId="166" formatCode="_-* #,##0\ _m_k_-;\-* #,##0\ _m_k_-;_-* &quot;-&quot;\ _m_k_-;_-@_-"/>
    <numFmt numFmtId="167" formatCode="_-* #,##0\ &quot;mk&quot;_-;\-* #,##0\ &quot;mk&quot;_-;_-* &quot;-&quot;\ &quot;mk&quot;_-;_-@_-"/>
    <numFmt numFmtId="168" formatCode="_-* #,##0.00\ &quot;mk&quot;_-;\-* #,##0.00\ &quot;mk&quot;_-;_-* &quot;-&quot;??\ &quot;mk&quot;_-;_-@_-"/>
    <numFmt numFmtId="169" formatCode="#,##0.0"/>
    <numFmt numFmtId="170" formatCode="#,##0.000"/>
    <numFmt numFmtId="171" formatCode="_-&quot;€&quot;\ * #,##0.00_-;_-&quot;€&quot;\ * \-#,##0.00;_-&quot;€&quot;* #0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\ [$€-1];[Red]\-#,##0\ [$€-1]"/>
    <numFmt numFmtId="178" formatCode="###,###,###,###,##0"/>
    <numFmt numFmtId="179" formatCode="#,##0\ [$€-1]"/>
  </numFmts>
  <fonts count="3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vertAlign val="super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1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21" borderId="2" applyNumberFormat="0" applyAlignment="0" applyProtection="0"/>
    <xf numFmtId="0" fontId="16" fillId="0" borderId="3" applyNumberFormat="0" applyFill="0" applyAlignment="0" applyProtection="0"/>
    <xf numFmtId="0" fontId="17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4" fillId="0" borderId="7" applyNumberFormat="0" applyFill="0" applyAlignment="0" applyProtection="0"/>
    <xf numFmtId="0" fontId="25" fillId="7" borderId="2" applyNumberFormat="0" applyAlignment="0" applyProtection="0"/>
    <xf numFmtId="0" fontId="26" fillId="23" borderId="8" applyNumberFormat="0" applyAlignment="0" applyProtection="0"/>
    <xf numFmtId="0" fontId="2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/>
    </xf>
    <xf numFmtId="169" fontId="5" fillId="0" borderId="13" xfId="0" applyNumberFormat="1" applyFont="1" applyBorder="1" applyAlignment="1">
      <alignment horizontal="right"/>
    </xf>
    <xf numFmtId="0" fontId="0" fillId="0" borderId="0" xfId="0" applyAlignment="1">
      <alignment horizontal="left" indent="2"/>
    </xf>
    <xf numFmtId="169" fontId="0" fillId="0" borderId="14" xfId="0" applyNumberFormat="1" applyBorder="1" applyAlignment="1">
      <alignment horizontal="right"/>
    </xf>
    <xf numFmtId="169" fontId="0" fillId="0" borderId="13" xfId="0" applyNumberFormat="1" applyBorder="1" applyAlignment="1">
      <alignment horizontal="right"/>
    </xf>
    <xf numFmtId="0" fontId="0" fillId="0" borderId="0" xfId="0" applyBorder="1" applyAlignment="1">
      <alignment horizontal="left" indent="2"/>
    </xf>
    <xf numFmtId="3" fontId="0" fillId="0" borderId="13" xfId="0" applyNumberFormat="1" applyBorder="1" applyAlignment="1">
      <alignment horizontal="right"/>
    </xf>
    <xf numFmtId="0" fontId="5" fillId="0" borderId="15" xfId="0" applyFont="1" applyBorder="1" applyAlignment="1">
      <alignment/>
    </xf>
    <xf numFmtId="169" fontId="5" fillId="0" borderId="16" xfId="0" applyNumberFormat="1" applyFont="1" applyBorder="1" applyAlignment="1">
      <alignment horizontal="right"/>
    </xf>
    <xf numFmtId="169" fontId="5" fillId="0" borderId="17" xfId="0" applyNumberFormat="1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3" fontId="5" fillId="0" borderId="13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8" fillId="0" borderId="17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0" fillId="0" borderId="17" xfId="0" applyFont="1" applyBorder="1" applyAlignment="1">
      <alignment horizontal="right"/>
    </xf>
    <xf numFmtId="0" fontId="0" fillId="21" borderId="0" xfId="0" applyFill="1" applyAlignment="1">
      <alignment/>
    </xf>
    <xf numFmtId="0" fontId="4" fillId="21" borderId="0" xfId="0" applyFont="1" applyFill="1" applyAlignment="1">
      <alignment/>
    </xf>
    <xf numFmtId="0" fontId="9" fillId="0" borderId="12" xfId="0" applyFont="1" applyBorder="1" applyAlignment="1">
      <alignment horizontal="right"/>
    </xf>
    <xf numFmtId="169" fontId="5" fillId="0" borderId="17" xfId="114" applyNumberFormat="1" applyFont="1" applyFill="1" applyBorder="1" applyAlignment="1" applyProtection="1">
      <alignment horizontal="right"/>
      <protection/>
    </xf>
    <xf numFmtId="169" fontId="0" fillId="0" borderId="13" xfId="114" applyNumberFormat="1" applyFont="1" applyFill="1" applyBorder="1" applyAlignment="1" applyProtection="1">
      <alignment horizontal="right"/>
      <protection locked="0"/>
    </xf>
    <xf numFmtId="169" fontId="0" fillId="0" borderId="13" xfId="0" applyNumberFormat="1" applyFill="1" applyBorder="1" applyAlignment="1">
      <alignment/>
    </xf>
    <xf numFmtId="169" fontId="0" fillId="0" borderId="12" xfId="114" applyNumberFormat="1" applyFont="1" applyFill="1" applyBorder="1" applyProtection="1">
      <alignment/>
      <protection locked="0"/>
    </xf>
    <xf numFmtId="169" fontId="5" fillId="0" borderId="13" xfId="0" applyNumberFormat="1" applyFont="1" applyFill="1" applyBorder="1" applyAlignment="1">
      <alignment/>
    </xf>
    <xf numFmtId="169" fontId="0" fillId="0" borderId="12" xfId="114" applyNumberFormat="1" applyFont="1" applyFill="1" applyBorder="1" applyAlignment="1" applyProtection="1">
      <alignment horizontal="right"/>
      <protection locked="0"/>
    </xf>
    <xf numFmtId="4" fontId="0" fillId="0" borderId="13" xfId="0" applyNumberFormat="1" applyBorder="1" applyAlignment="1">
      <alignment/>
    </xf>
    <xf numFmtId="4" fontId="0" fillId="0" borderId="13" xfId="0" applyNumberFormat="1" applyFill="1" applyBorder="1" applyAlignment="1">
      <alignment/>
    </xf>
    <xf numFmtId="169" fontId="5" fillId="0" borderId="13" xfId="0" applyNumberFormat="1" applyFont="1" applyFill="1" applyBorder="1" applyAlignment="1">
      <alignment horizontal="right"/>
    </xf>
    <xf numFmtId="169" fontId="5" fillId="0" borderId="17" xfId="0" applyNumberFormat="1" applyFont="1" applyBorder="1" applyAlignment="1">
      <alignment/>
    </xf>
    <xf numFmtId="169" fontId="5" fillId="0" borderId="17" xfId="0" applyNumberFormat="1" applyFont="1" applyFill="1" applyBorder="1" applyAlignment="1">
      <alignment/>
    </xf>
    <xf numFmtId="169" fontId="5" fillId="0" borderId="17" xfId="114" applyNumberFormat="1" applyFont="1" applyFill="1" applyBorder="1" applyAlignment="1" applyProtection="1">
      <alignment horizontal="right"/>
      <protection locked="0"/>
    </xf>
    <xf numFmtId="169" fontId="5" fillId="0" borderId="13" xfId="0" applyNumberFormat="1" applyFont="1" applyBorder="1" applyAlignment="1">
      <alignment/>
    </xf>
    <xf numFmtId="169" fontId="0" fillId="0" borderId="12" xfId="0" applyNumberFormat="1" applyBorder="1" applyAlignment="1">
      <alignment horizontal="right"/>
    </xf>
    <xf numFmtId="0" fontId="5" fillId="0" borderId="12" xfId="0" applyFont="1" applyBorder="1" applyAlignment="1">
      <alignment/>
    </xf>
    <xf numFmtId="176" fontId="5" fillId="0" borderId="16" xfId="0" applyNumberFormat="1" applyFont="1" applyBorder="1" applyAlignment="1">
      <alignment/>
    </xf>
    <xf numFmtId="169" fontId="0" fillId="0" borderId="13" xfId="85" applyNumberFormat="1" applyFont="1" applyBorder="1" applyAlignment="1">
      <alignment/>
      <protection/>
    </xf>
    <xf numFmtId="0" fontId="0" fillId="0" borderId="14" xfId="0" applyBorder="1" applyAlignment="1">
      <alignment/>
    </xf>
    <xf numFmtId="169" fontId="0" fillId="0" borderId="13" xfId="76" applyNumberFormat="1" applyFont="1" applyBorder="1" applyAlignment="1">
      <alignment/>
      <protection/>
    </xf>
    <xf numFmtId="176" fontId="5" fillId="0" borderId="14" xfId="0" applyNumberFormat="1" applyFont="1" applyBorder="1" applyAlignment="1">
      <alignment/>
    </xf>
    <xf numFmtId="176" fontId="5" fillId="0" borderId="13" xfId="0" applyNumberFormat="1" applyFont="1" applyBorder="1" applyAlignment="1">
      <alignment/>
    </xf>
    <xf numFmtId="169" fontId="0" fillId="0" borderId="13" xfId="117" applyNumberFormat="1" applyFont="1" applyFill="1" applyBorder="1" applyAlignment="1" applyProtection="1">
      <alignment horizontal="right"/>
      <protection locked="0"/>
    </xf>
    <xf numFmtId="0" fontId="4" fillId="0" borderId="17" xfId="0" applyFont="1" applyBorder="1" applyAlignment="1">
      <alignment horizontal="right"/>
    </xf>
    <xf numFmtId="0" fontId="5" fillId="0" borderId="18" xfId="0" applyFont="1" applyBorder="1" applyAlignment="1">
      <alignment/>
    </xf>
    <xf numFmtId="176" fontId="5" fillId="0" borderId="17" xfId="0" applyNumberFormat="1" applyFont="1" applyBorder="1" applyAlignment="1">
      <alignment/>
    </xf>
    <xf numFmtId="169" fontId="5" fillId="0" borderId="13" xfId="85" applyNumberFormat="1" applyFont="1" applyBorder="1" applyAlignment="1">
      <alignment/>
      <protection/>
    </xf>
    <xf numFmtId="176" fontId="5" fillId="0" borderId="0" xfId="0" applyNumberFormat="1" applyFont="1" applyBorder="1" applyAlignment="1">
      <alignment/>
    </xf>
    <xf numFmtId="169" fontId="0" fillId="0" borderId="13" xfId="114" applyNumberFormat="1" applyFont="1" applyFill="1" applyBorder="1" applyProtection="1">
      <alignment/>
      <protection locked="0"/>
    </xf>
    <xf numFmtId="0" fontId="0" fillId="0" borderId="0" xfId="0" applyFont="1" applyBorder="1" applyAlignment="1">
      <alignment horizontal="left" indent="2"/>
    </xf>
    <xf numFmtId="0" fontId="7" fillId="0" borderId="0" xfId="88" applyFont="1" applyProtection="1">
      <alignment/>
      <protection locked="0"/>
    </xf>
    <xf numFmtId="0" fontId="7" fillId="0" borderId="0" xfId="115" applyFont="1" applyBorder="1" applyProtection="1">
      <alignment/>
      <protection locked="0"/>
    </xf>
    <xf numFmtId="0" fontId="7" fillId="0" borderId="0" xfId="116" applyFont="1" applyBorder="1" applyProtection="1">
      <alignment/>
      <protection locked="0"/>
    </xf>
    <xf numFmtId="0" fontId="5" fillId="0" borderId="0" xfId="0" applyFont="1" applyFill="1" applyBorder="1" applyAlignment="1">
      <alignment/>
    </xf>
    <xf numFmtId="169" fontId="5" fillId="0" borderId="17" xfId="102" applyNumberFormat="1" applyFont="1" applyFill="1" applyBorder="1">
      <alignment/>
      <protection/>
    </xf>
    <xf numFmtId="169" fontId="5" fillId="0" borderId="17" xfId="104" applyNumberFormat="1" applyFont="1" applyFill="1" applyBorder="1">
      <alignment/>
      <protection/>
    </xf>
    <xf numFmtId="169" fontId="5" fillId="0" borderId="17" xfId="105" applyNumberFormat="1" applyFont="1" applyFill="1" applyBorder="1">
      <alignment/>
      <protection/>
    </xf>
    <xf numFmtId="169" fontId="5" fillId="0" borderId="19" xfId="0" applyNumberFormat="1" applyFont="1" applyFill="1" applyBorder="1" applyAlignment="1">
      <alignment/>
    </xf>
    <xf numFmtId="169" fontId="5" fillId="0" borderId="20" xfId="114" applyNumberFormat="1" applyFont="1" applyFill="1" applyBorder="1" applyAlignment="1" applyProtection="1">
      <alignment horizontal="right"/>
      <protection/>
    </xf>
    <xf numFmtId="169" fontId="0" fillId="0" borderId="11" xfId="114" applyNumberFormat="1" applyFont="1" applyFill="1" applyBorder="1" applyAlignment="1" applyProtection="1">
      <alignment horizontal="right"/>
      <protection locked="0"/>
    </xf>
    <xf numFmtId="169" fontId="0" fillId="0" borderId="19" xfId="114" applyNumberFormat="1" applyFont="1" applyFill="1" applyBorder="1" applyAlignment="1" applyProtection="1">
      <alignment horizontal="right"/>
      <protection locked="0"/>
    </xf>
    <xf numFmtId="169" fontId="5" fillId="0" borderId="20" xfId="102" applyNumberFormat="1" applyFont="1" applyFill="1" applyBorder="1">
      <alignment/>
      <protection/>
    </xf>
    <xf numFmtId="0" fontId="0" fillId="0" borderId="11" xfId="0" applyFill="1" applyBorder="1" applyAlignment="1">
      <alignment/>
    </xf>
    <xf numFmtId="169" fontId="5" fillId="0" borderId="20" xfId="0" applyNumberFormat="1" applyFont="1" applyBorder="1" applyAlignment="1">
      <alignment/>
    </xf>
    <xf numFmtId="169" fontId="5" fillId="0" borderId="20" xfId="105" applyNumberFormat="1" applyFont="1" applyFill="1" applyBorder="1">
      <alignment/>
      <protection/>
    </xf>
    <xf numFmtId="169" fontId="5" fillId="0" borderId="20" xfId="104" applyNumberFormat="1" applyFont="1" applyFill="1" applyBorder="1">
      <alignment/>
      <protection/>
    </xf>
    <xf numFmtId="169" fontId="0" fillId="0" borderId="0" xfId="0" applyNumberFormat="1" applyBorder="1" applyAlignment="1">
      <alignment horizontal="right"/>
    </xf>
    <xf numFmtId="169" fontId="5" fillId="0" borderId="19" xfId="0" applyNumberFormat="1" applyFont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169" fontId="5" fillId="0" borderId="13" xfId="117" applyNumberFormat="1" applyFont="1" applyFill="1" applyBorder="1" applyAlignment="1" applyProtection="1">
      <alignment horizontal="right"/>
      <protection locked="0"/>
    </xf>
    <xf numFmtId="169" fontId="5" fillId="0" borderId="17" xfId="85" applyNumberFormat="1" applyFont="1" applyBorder="1" applyAlignment="1">
      <alignment/>
      <protection/>
    </xf>
    <xf numFmtId="0" fontId="4" fillId="21" borderId="0" xfId="0" applyFont="1" applyFill="1" applyAlignment="1">
      <alignment/>
    </xf>
  </cellXfs>
  <cellStyles count="12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Euro" xfId="42"/>
    <cellStyle name="Euro 2" xfId="43"/>
    <cellStyle name="Följde hyperlänken" xfId="44"/>
    <cellStyle name="Följde hyperlänken 10" xfId="45"/>
    <cellStyle name="Följde hyperlänken 11" xfId="46"/>
    <cellStyle name="Följde hyperlänken 12" xfId="47"/>
    <cellStyle name="Följde hyperlänken 2" xfId="48"/>
    <cellStyle name="Följde hyperlänken 3" xfId="49"/>
    <cellStyle name="Följde hyperlänken 4" xfId="50"/>
    <cellStyle name="Följde hyperlänken 5" xfId="51"/>
    <cellStyle name="Följde hyperlänken 6" xfId="52"/>
    <cellStyle name="Följde hyperlänken 7" xfId="53"/>
    <cellStyle name="Följde hyperlänken 8" xfId="54"/>
    <cellStyle name="Följde hyperlänken 9" xfId="55"/>
    <cellStyle name="Huomautus" xfId="56"/>
    <cellStyle name="Huono" xfId="57"/>
    <cellStyle name="Hyperlink" xfId="58"/>
    <cellStyle name="Hyperlänk" xfId="59"/>
    <cellStyle name="Hyperlänk 10" xfId="60"/>
    <cellStyle name="Hyperlänk 11" xfId="61"/>
    <cellStyle name="Hyperlänk 12" xfId="62"/>
    <cellStyle name="Hyperlänk 2" xfId="63"/>
    <cellStyle name="Hyperlänk 3" xfId="64"/>
    <cellStyle name="Hyperlänk 4" xfId="65"/>
    <cellStyle name="Hyperlänk 5" xfId="66"/>
    <cellStyle name="Hyperlänk 6" xfId="67"/>
    <cellStyle name="Hyperlänk 7" xfId="68"/>
    <cellStyle name="Hyperlänk 8" xfId="69"/>
    <cellStyle name="Hyperlänk 9" xfId="70"/>
    <cellStyle name="Hyvä" xfId="71"/>
    <cellStyle name="Laskenta" xfId="72"/>
    <cellStyle name="Linkitetty solu" xfId="73"/>
    <cellStyle name="Neutraali" xfId="74"/>
    <cellStyle name="Normaali 10" xfId="75"/>
    <cellStyle name="Normaali 11" xfId="76"/>
    <cellStyle name="Normaali 12" xfId="77"/>
    <cellStyle name="Normaali 13" xfId="78"/>
    <cellStyle name="Normaali 14" xfId="79"/>
    <cellStyle name="Normaali 15" xfId="80"/>
    <cellStyle name="Normaali 16" xfId="81"/>
    <cellStyle name="Normaali 17" xfId="82"/>
    <cellStyle name="Normaali 18" xfId="83"/>
    <cellStyle name="Normaali 19" xfId="84"/>
    <cellStyle name="Normaali 2" xfId="85"/>
    <cellStyle name="Normaali 2 2" xfId="86"/>
    <cellStyle name="Normaali 20" xfId="87"/>
    <cellStyle name="Normaali 21" xfId="88"/>
    <cellStyle name="Normaali 22" xfId="89"/>
    <cellStyle name="Normaali 23" xfId="90"/>
    <cellStyle name="Normaali 24" xfId="91"/>
    <cellStyle name="Normaali 25" xfId="92"/>
    <cellStyle name="Normaali 26" xfId="93"/>
    <cellStyle name="Normaali 27" xfId="94"/>
    <cellStyle name="Normaali 28" xfId="95"/>
    <cellStyle name="Normaali 29" xfId="96"/>
    <cellStyle name="Normaali 3" xfId="97"/>
    <cellStyle name="Normaali 30" xfId="98"/>
    <cellStyle name="Normaali 31" xfId="99"/>
    <cellStyle name="Normaali 32" xfId="100"/>
    <cellStyle name="Normaali 33" xfId="101"/>
    <cellStyle name="Normaali 34" xfId="102"/>
    <cellStyle name="Normaali 35" xfId="103"/>
    <cellStyle name="Normaali 36" xfId="104"/>
    <cellStyle name="Normaali 37" xfId="105"/>
    <cellStyle name="Normaali 38" xfId="106"/>
    <cellStyle name="Normaali 39" xfId="107"/>
    <cellStyle name="Normaali 4" xfId="108"/>
    <cellStyle name="Normaali 5" xfId="109"/>
    <cellStyle name="Normaali 6" xfId="110"/>
    <cellStyle name="Normaali 7" xfId="111"/>
    <cellStyle name="Normaali 8" xfId="112"/>
    <cellStyle name="Normaali 9" xfId="113"/>
    <cellStyle name="Normaali_Taul3" xfId="114"/>
    <cellStyle name="Normaali_Taul3 4" xfId="115"/>
    <cellStyle name="Normaali_Taul3 5" xfId="116"/>
    <cellStyle name="Normaali_Taul3_Taulu5" xfId="117"/>
    <cellStyle name="Otsikko" xfId="118"/>
    <cellStyle name="Otsikko 1" xfId="119"/>
    <cellStyle name="Otsikko 2" xfId="120"/>
    <cellStyle name="Otsikko 3" xfId="121"/>
    <cellStyle name="Otsikko 4" xfId="122"/>
    <cellStyle name="Pilkku_liite 15" xfId="123"/>
    <cellStyle name="Percent" xfId="124"/>
    <cellStyle name="Selittävä teksti" xfId="125"/>
    <cellStyle name="Sijoyleinen" xfId="126"/>
    <cellStyle name="Summa" xfId="127"/>
    <cellStyle name="Syöttö" xfId="128"/>
    <cellStyle name="Tarkistussolu" xfId="129"/>
    <cellStyle name="Tulostus" xfId="130"/>
    <cellStyle name="Currency" xfId="131"/>
    <cellStyle name="Currency [0]" xfId="132"/>
    <cellStyle name="Varoitusteksti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1">
      <selection activeCell="C46" sqref="C46"/>
    </sheetView>
  </sheetViews>
  <sheetFormatPr defaultColWidth="9.140625" defaultRowHeight="12.75"/>
  <cols>
    <col min="1" max="1" width="46.7109375" style="0" customWidth="1"/>
    <col min="4" max="4" width="10.140625" style="0" bestFit="1" customWidth="1"/>
    <col min="5" max="5" width="9.140625" style="0" customWidth="1"/>
    <col min="6" max="6" width="10.140625" style="0" bestFit="1" customWidth="1"/>
  </cols>
  <sheetData>
    <row r="1" spans="1:7" ht="12.75">
      <c r="A1" s="26"/>
      <c r="B1" s="26"/>
      <c r="C1" s="26"/>
      <c r="D1" s="26"/>
      <c r="E1" s="26"/>
      <c r="F1" s="26"/>
      <c r="G1" s="26"/>
    </row>
    <row r="2" spans="1:7" ht="15.75">
      <c r="A2" s="27" t="s">
        <v>14</v>
      </c>
      <c r="B2" s="27"/>
      <c r="C2" s="27"/>
      <c r="D2" s="27"/>
      <c r="E2" s="27"/>
      <c r="F2" s="27"/>
      <c r="G2" s="26"/>
    </row>
    <row r="3" ht="15.75">
      <c r="A3" s="1"/>
    </row>
    <row r="4" spans="3:7" ht="15.75">
      <c r="C4" s="25">
        <v>2010</v>
      </c>
      <c r="D4" s="51">
        <v>2009</v>
      </c>
      <c r="E4" s="51">
        <v>2008</v>
      </c>
      <c r="F4" s="51">
        <v>2007</v>
      </c>
      <c r="G4" s="21">
        <v>2006</v>
      </c>
    </row>
    <row r="5" spans="1:7" ht="12.75">
      <c r="A5" s="3"/>
      <c r="B5" s="22" t="s">
        <v>0</v>
      </c>
      <c r="C5" s="22"/>
      <c r="D5" s="22"/>
      <c r="E5" s="22"/>
      <c r="F5" s="28"/>
      <c r="G5" s="4"/>
    </row>
    <row r="6" spans="1:7" ht="12.75">
      <c r="A6" s="2" t="s">
        <v>1</v>
      </c>
      <c r="B6" s="6"/>
      <c r="C6" s="29">
        <f>45896091/1000000</f>
        <v>45.896091</v>
      </c>
      <c r="D6" s="66">
        <v>38.084793000000005</v>
      </c>
      <c r="E6" s="29">
        <f>18209661/1000000</f>
        <v>18.209661</v>
      </c>
      <c r="F6" s="29">
        <v>49.660590000000006</v>
      </c>
      <c r="G6" s="15">
        <v>48.8</v>
      </c>
    </row>
    <row r="7" spans="1:7" ht="12.75">
      <c r="A7" s="8" t="s">
        <v>2</v>
      </c>
      <c r="B7" s="23"/>
      <c r="C7" s="30">
        <f>31858/1000000</f>
        <v>0.031858</v>
      </c>
      <c r="D7" s="68">
        <v>0.163995</v>
      </c>
      <c r="E7" s="30">
        <f>20340/1000000</f>
        <v>0.02034</v>
      </c>
      <c r="F7" s="30">
        <v>0.000109</v>
      </c>
      <c r="G7" s="10">
        <v>0</v>
      </c>
    </row>
    <row r="8" spans="1:7" ht="12.75">
      <c r="A8" s="8" t="s">
        <v>3</v>
      </c>
      <c r="B8" s="23"/>
      <c r="C8" s="30">
        <f>3912632/1000000</f>
        <v>3.912632</v>
      </c>
      <c r="D8" s="68">
        <v>8.623157</v>
      </c>
      <c r="E8" s="30">
        <f>1913191/1000000</f>
        <v>1.913191</v>
      </c>
      <c r="F8" s="30">
        <v>8.487087</v>
      </c>
      <c r="G8" s="10">
        <v>8.3</v>
      </c>
    </row>
    <row r="9" spans="1:7" ht="12.75">
      <c r="A9" s="8" t="s">
        <v>4</v>
      </c>
      <c r="B9" s="23"/>
      <c r="C9" s="30">
        <f>50995/1000000</f>
        <v>0.050995</v>
      </c>
      <c r="D9" s="68">
        <v>0.853099</v>
      </c>
      <c r="E9" s="30">
        <f>-2426189/1000000</f>
        <v>-2.426189</v>
      </c>
      <c r="F9" s="30">
        <v>0.918377</v>
      </c>
      <c r="G9" s="10">
        <v>1</v>
      </c>
    </row>
    <row r="10" spans="1:7" ht="12.75">
      <c r="A10" s="8" t="s">
        <v>5</v>
      </c>
      <c r="B10" s="23"/>
      <c r="C10" s="30">
        <f>26877786/1000000</f>
        <v>26.877786</v>
      </c>
      <c r="D10" s="68">
        <v>4.388455</v>
      </c>
      <c r="E10" s="30">
        <f>7355399/1000000</f>
        <v>7.355399</v>
      </c>
      <c r="F10" s="30">
        <v>26.103909</v>
      </c>
      <c r="G10" s="10">
        <v>26.5</v>
      </c>
    </row>
    <row r="11" spans="1:7" ht="12.75">
      <c r="A11" s="8" t="s">
        <v>6</v>
      </c>
      <c r="B11" s="23"/>
      <c r="C11" s="30">
        <f>15770298/1000000</f>
        <v>15.770298</v>
      </c>
      <c r="D11" s="68">
        <v>24.71137</v>
      </c>
      <c r="E11" s="30">
        <f>12091838/1000000</f>
        <v>12.091838</v>
      </c>
      <c r="F11" s="30">
        <v>15.122309</v>
      </c>
      <c r="G11" s="10">
        <v>13.7</v>
      </c>
    </row>
    <row r="12" spans="1:7" ht="12.75">
      <c r="A12" s="11" t="s">
        <v>7</v>
      </c>
      <c r="B12" s="23"/>
      <c r="C12" s="30">
        <v>0</v>
      </c>
      <c r="D12" s="68">
        <v>0</v>
      </c>
      <c r="E12" s="30">
        <v>0</v>
      </c>
      <c r="F12" s="30">
        <v>0</v>
      </c>
      <c r="G12" s="10">
        <v>0</v>
      </c>
    </row>
    <row r="13" spans="1:7" ht="12.75">
      <c r="A13" s="11" t="s">
        <v>11</v>
      </c>
      <c r="B13" s="23"/>
      <c r="C13" s="76"/>
      <c r="D13" s="68"/>
      <c r="E13" s="56"/>
      <c r="F13" s="31"/>
      <c r="G13" s="12"/>
    </row>
    <row r="14" spans="1:7" ht="12.75">
      <c r="A14" s="57" t="s">
        <v>20</v>
      </c>
      <c r="B14" s="23"/>
      <c r="C14" s="34">
        <f>-747478/1000000</f>
        <v>-0.747478</v>
      </c>
      <c r="D14" s="67">
        <v>-0.655283</v>
      </c>
      <c r="E14" s="32">
        <f>-744918/1000000</f>
        <v>-0.744918</v>
      </c>
      <c r="F14" s="32">
        <v>-0.971201</v>
      </c>
      <c r="G14" s="10">
        <v>-0.7</v>
      </c>
    </row>
    <row r="15" spans="1:7" ht="14.25">
      <c r="A15" s="13" t="s">
        <v>21</v>
      </c>
      <c r="B15" s="13"/>
      <c r="C15" s="33">
        <f>13181693/1000000</f>
        <v>13.181693</v>
      </c>
      <c r="D15" s="65">
        <v>6.881378</v>
      </c>
      <c r="E15" s="33">
        <f>-74340815/1000000</f>
        <v>-74.340815</v>
      </c>
      <c r="F15" s="33">
        <v>-11.297044</v>
      </c>
      <c r="G15" s="15">
        <v>-4.7</v>
      </c>
    </row>
    <row r="16" spans="1:7" ht="12.75">
      <c r="A16" s="8" t="s">
        <v>5</v>
      </c>
      <c r="B16" s="23"/>
      <c r="C16" s="30">
        <f>12536429/1000000</f>
        <v>12.536429</v>
      </c>
      <c r="D16" s="68">
        <v>10.880049</v>
      </c>
      <c r="E16" s="30">
        <f>-52909543/1000000</f>
        <v>-52.909543</v>
      </c>
      <c r="F16" s="30">
        <v>-8.552736</v>
      </c>
      <c r="G16" s="10">
        <v>-2</v>
      </c>
    </row>
    <row r="17" spans="1:7" ht="12.75">
      <c r="A17" s="8" t="s">
        <v>3</v>
      </c>
      <c r="B17" s="23"/>
      <c r="C17" s="30">
        <f>269488/1000000</f>
        <v>0.269488</v>
      </c>
      <c r="D17" s="68">
        <v>4.887674</v>
      </c>
      <c r="E17" s="30">
        <f>-10112075/1000000</f>
        <v>-10.112075</v>
      </c>
      <c r="F17" s="30">
        <v>-0.992285</v>
      </c>
      <c r="G17" s="10">
        <v>-1.9</v>
      </c>
    </row>
    <row r="18" spans="1:7" ht="12.75">
      <c r="A18" s="8" t="s">
        <v>6</v>
      </c>
      <c r="B18" s="23"/>
      <c r="C18" s="30">
        <f>375776/1000000</f>
        <v>0.375776</v>
      </c>
      <c r="D18" s="68">
        <v>-8.886345</v>
      </c>
      <c r="E18" s="30">
        <f>-11319197/1000000</f>
        <v>-11.319197</v>
      </c>
      <c r="F18" s="30">
        <v>-1.752023</v>
      </c>
      <c r="G18" s="10">
        <v>-0.8</v>
      </c>
    </row>
    <row r="19" spans="1:7" ht="12.75">
      <c r="A19" s="8" t="s">
        <v>7</v>
      </c>
      <c r="B19" s="23"/>
      <c r="C19" s="30">
        <v>0</v>
      </c>
      <c r="D19" s="68">
        <v>0</v>
      </c>
      <c r="E19" s="34">
        <v>0</v>
      </c>
      <c r="F19" s="34">
        <v>0</v>
      </c>
      <c r="G19" s="10">
        <v>0</v>
      </c>
    </row>
    <row r="20" spans="1:7" ht="12.75">
      <c r="A20" s="16" t="s">
        <v>12</v>
      </c>
      <c r="B20" s="16"/>
      <c r="C20" s="62">
        <f>59077784/1000000</f>
        <v>59.077784</v>
      </c>
      <c r="D20" s="69">
        <v>44.966171</v>
      </c>
      <c r="E20" s="37">
        <f>-56131154/1000000</f>
        <v>-56.131154</v>
      </c>
      <c r="F20" s="37">
        <v>38.36354600000001</v>
      </c>
      <c r="G20" s="15">
        <v>44.1</v>
      </c>
    </row>
    <row r="21" spans="1:7" ht="12.75">
      <c r="A21" s="11"/>
      <c r="B21" s="3"/>
      <c r="C21" s="5"/>
      <c r="D21" s="70"/>
      <c r="E21" s="35"/>
      <c r="F21" s="35"/>
      <c r="G21" s="12"/>
    </row>
    <row r="22" spans="1:7" ht="14.25">
      <c r="A22" s="13" t="s">
        <v>22</v>
      </c>
      <c r="B22" s="24"/>
      <c r="C22" s="38">
        <f>34790562/1000000</f>
        <v>34.790562</v>
      </c>
      <c r="D22" s="71">
        <v>37.17449499999999</v>
      </c>
      <c r="E22" s="38">
        <f>-53731337/1000000</f>
        <v>-53.731337</v>
      </c>
      <c r="F22" s="38">
        <v>-5.709658</v>
      </c>
      <c r="G22" s="15">
        <v>15.8</v>
      </c>
    </row>
    <row r="23" spans="1:7" ht="12.75">
      <c r="A23" s="8" t="s">
        <v>5</v>
      </c>
      <c r="B23" s="23"/>
      <c r="C23" s="30">
        <f>24465318/1000000</f>
        <v>24.465318</v>
      </c>
      <c r="D23" s="68">
        <v>38.320347</v>
      </c>
      <c r="E23" s="30">
        <f>-62189651/1000000</f>
        <v>-62.189651</v>
      </c>
      <c r="F23" s="30">
        <v>0.123958</v>
      </c>
      <c r="G23" s="10">
        <v>18</v>
      </c>
    </row>
    <row r="24" spans="1:7" ht="12.75">
      <c r="A24" s="8" t="s">
        <v>3</v>
      </c>
      <c r="B24" s="23"/>
      <c r="C24" s="30">
        <f>8757931/1000000</f>
        <v>8.757931</v>
      </c>
      <c r="D24" s="68">
        <v>10.088405</v>
      </c>
      <c r="E24" s="30">
        <f>4438127/1000000</f>
        <v>4.438127</v>
      </c>
      <c r="F24" s="30">
        <v>-6.731549</v>
      </c>
      <c r="G24" s="10">
        <v>-3.7</v>
      </c>
    </row>
    <row r="25" spans="1:7" ht="12.75">
      <c r="A25" s="8" t="s">
        <v>6</v>
      </c>
      <c r="B25" s="23"/>
      <c r="C25" s="30">
        <v>0</v>
      </c>
      <c r="D25" s="68">
        <v>-0.580347</v>
      </c>
      <c r="E25" s="30">
        <f>237126/1000000</f>
        <v>0.237126</v>
      </c>
      <c r="F25" s="30">
        <v>0.731252</v>
      </c>
      <c r="G25" s="10">
        <v>0.1</v>
      </c>
    </row>
    <row r="26" spans="1:7" ht="12.75">
      <c r="A26" s="11" t="s">
        <v>7</v>
      </c>
      <c r="B26" s="23"/>
      <c r="C26" s="30">
        <f>1567313/1000000</f>
        <v>1.567313</v>
      </c>
      <c r="D26" s="68">
        <v>-10.65391</v>
      </c>
      <c r="E26" s="30">
        <f>3783061/1000000</f>
        <v>3.783061</v>
      </c>
      <c r="F26" s="30">
        <v>0.166681</v>
      </c>
      <c r="G26" s="10">
        <v>1.4</v>
      </c>
    </row>
    <row r="27" spans="1:7" ht="12.75">
      <c r="A27" s="8"/>
      <c r="B27" s="23"/>
      <c r="C27" s="76"/>
      <c r="D27" s="68"/>
      <c r="E27" s="36"/>
      <c r="F27" s="36"/>
      <c r="G27" s="12"/>
    </row>
    <row r="28" spans="1:7" ht="12.75">
      <c r="A28" s="13" t="s">
        <v>8</v>
      </c>
      <c r="B28" s="13"/>
      <c r="C28" s="63">
        <f>93868346/1000000</f>
        <v>93.868346</v>
      </c>
      <c r="D28" s="73">
        <v>82.140666</v>
      </c>
      <c r="E28" s="39">
        <f>-109862491/1000000</f>
        <v>-109.862491</v>
      </c>
      <c r="F28" s="39">
        <v>32.65388800000001</v>
      </c>
      <c r="G28" s="15">
        <v>59.9</v>
      </c>
    </row>
    <row r="29" spans="1:7" ht="12.75">
      <c r="A29" s="6" t="s">
        <v>13</v>
      </c>
      <c r="B29" s="18"/>
      <c r="C29" s="10">
        <v>0</v>
      </c>
      <c r="D29" s="74">
        <v>0</v>
      </c>
      <c r="E29" s="9">
        <v>0</v>
      </c>
      <c r="F29" s="9">
        <v>0</v>
      </c>
      <c r="G29" s="10">
        <v>0</v>
      </c>
    </row>
    <row r="30" spans="1:7" ht="14.25">
      <c r="A30" s="13" t="s">
        <v>19</v>
      </c>
      <c r="B30" s="13"/>
      <c r="C30" s="64">
        <f>-29700000/1000000</f>
        <v>-29.7</v>
      </c>
      <c r="D30" s="72">
        <v>-33.5</v>
      </c>
      <c r="E30" s="40">
        <f>6000000/1000000</f>
        <v>6</v>
      </c>
      <c r="F30" s="40">
        <v>-29.1</v>
      </c>
      <c r="G30" s="15">
        <v>-29.6</v>
      </c>
    </row>
    <row r="31" spans="1:7" ht="12.75">
      <c r="A31" s="2"/>
      <c r="B31" s="18"/>
      <c r="C31" s="77"/>
      <c r="D31" s="61"/>
      <c r="E31" s="33"/>
      <c r="F31" s="33"/>
      <c r="G31" s="17"/>
    </row>
    <row r="32" spans="1:7" ht="12.75">
      <c r="A32" s="13" t="s">
        <v>9</v>
      </c>
      <c r="B32" s="13"/>
      <c r="C32" s="38">
        <f>29377784/1000000</f>
        <v>29.377784</v>
      </c>
      <c r="D32" s="71">
        <v>11.466171000000003</v>
      </c>
      <c r="E32" s="38">
        <f>-50131154/1000000</f>
        <v>-50.131154</v>
      </c>
      <c r="F32" s="38">
        <v>9.263546000000005</v>
      </c>
      <c r="G32" s="15">
        <v>14.5</v>
      </c>
    </row>
    <row r="33" spans="1:7" ht="12.75">
      <c r="A33" s="6" t="s">
        <v>10</v>
      </c>
      <c r="B33" s="23"/>
      <c r="C33" s="41">
        <f>64168346/1000000</f>
        <v>64.168346</v>
      </c>
      <c r="D33" s="75">
        <v>48.640665999999996</v>
      </c>
      <c r="E33" s="41">
        <f>-103862491/1000000</f>
        <v>-103.862491</v>
      </c>
      <c r="F33" s="41">
        <v>3.5538880000000077</v>
      </c>
      <c r="G33" s="7">
        <v>30.3</v>
      </c>
    </row>
    <row r="34" spans="1:7" ht="12.75">
      <c r="A34" s="18"/>
      <c r="B34" s="3"/>
      <c r="C34" s="5"/>
      <c r="D34" s="3"/>
      <c r="E34" s="5"/>
      <c r="F34" s="5"/>
      <c r="G34" s="19"/>
    </row>
    <row r="35" ht="12.75">
      <c r="A35" s="2"/>
    </row>
    <row r="36" spans="1:7" ht="12.75">
      <c r="A36" s="59" t="s">
        <v>16</v>
      </c>
      <c r="B36" s="20"/>
      <c r="C36" s="20"/>
      <c r="D36" s="20"/>
      <c r="E36" s="20"/>
      <c r="F36" s="20"/>
      <c r="G36" s="20"/>
    </row>
    <row r="37" spans="1:7" ht="12.75">
      <c r="A37" s="60" t="s">
        <v>17</v>
      </c>
      <c r="B37" s="20"/>
      <c r="C37" s="20"/>
      <c r="D37" s="20"/>
      <c r="E37" s="20"/>
      <c r="F37" s="20"/>
      <c r="G37" s="20"/>
    </row>
    <row r="38" ht="12.75">
      <c r="A38" s="58" t="s">
        <v>18</v>
      </c>
    </row>
    <row r="41" spans="1:7" ht="12.75">
      <c r="A41" s="26"/>
      <c r="B41" s="26"/>
      <c r="C41" s="26"/>
      <c r="D41" s="26"/>
      <c r="E41" s="26"/>
      <c r="F41" s="26"/>
      <c r="G41" s="26"/>
    </row>
    <row r="42" spans="1:7" ht="15.75">
      <c r="A42" s="81" t="s">
        <v>15</v>
      </c>
      <c r="B42" s="81"/>
      <c r="C42" s="81"/>
      <c r="D42" s="81"/>
      <c r="E42" s="81"/>
      <c r="F42" s="81"/>
      <c r="G42" s="81"/>
    </row>
    <row r="43" ht="15.75">
      <c r="A43" s="1"/>
    </row>
    <row r="44" spans="3:7" ht="15.75">
      <c r="C44" s="25">
        <v>2010</v>
      </c>
      <c r="D44" s="51">
        <v>2009</v>
      </c>
      <c r="E44" s="51">
        <v>2008</v>
      </c>
      <c r="F44" s="51">
        <v>2007</v>
      </c>
      <c r="G44" s="21">
        <v>2006</v>
      </c>
    </row>
    <row r="45" spans="1:7" ht="12.75">
      <c r="A45" s="3"/>
      <c r="B45" s="22" t="s">
        <v>0</v>
      </c>
      <c r="C45" s="22"/>
      <c r="D45" s="22"/>
      <c r="E45" s="22"/>
      <c r="F45" s="22"/>
      <c r="G45" s="5"/>
    </row>
    <row r="46" spans="1:7" ht="12.75">
      <c r="A46" s="2" t="s">
        <v>1</v>
      </c>
      <c r="B46" s="6"/>
      <c r="C46" s="80">
        <f>8417890.05/1000000</f>
        <v>8.41789005</v>
      </c>
      <c r="D46" s="54">
        <f>13112010/1000000</f>
        <v>13.11201</v>
      </c>
      <c r="E46" s="54">
        <f>-13341772/1000000</f>
        <v>-13.341772</v>
      </c>
      <c r="F46" s="44">
        <v>7.712189700000001</v>
      </c>
      <c r="G46" s="15">
        <v>8.490679189999998</v>
      </c>
    </row>
    <row r="47" spans="1:7" ht="12.75">
      <c r="A47" s="8" t="s">
        <v>2</v>
      </c>
      <c r="B47" s="23"/>
      <c r="C47" s="45">
        <f>14721.9/1000000</f>
        <v>0.0147219</v>
      </c>
      <c r="D47" s="45">
        <f>66/1000000</f>
        <v>6.6E-05</v>
      </c>
      <c r="E47" s="45">
        <v>0</v>
      </c>
      <c r="F47" s="45">
        <v>0</v>
      </c>
      <c r="G47" s="10">
        <v>0</v>
      </c>
    </row>
    <row r="48" spans="1:7" ht="12.75">
      <c r="A48" s="8" t="s">
        <v>3</v>
      </c>
      <c r="B48" s="23"/>
      <c r="C48" s="45">
        <f>1444912.32/1000000</f>
        <v>1.44491232</v>
      </c>
      <c r="D48" s="45">
        <f>2704949/1000000</f>
        <v>2.704949</v>
      </c>
      <c r="E48" s="45">
        <f>-1493706/1000000</f>
        <v>-1.493706</v>
      </c>
      <c r="F48" s="45">
        <v>0.7009963100000001</v>
      </c>
      <c r="G48" s="10">
        <v>0.9240071000000001</v>
      </c>
    </row>
    <row r="49" spans="1:7" ht="12.75">
      <c r="A49" s="8" t="s">
        <v>4</v>
      </c>
      <c r="B49" s="23"/>
      <c r="C49" s="45">
        <f>493256.3/1000000</f>
        <v>0.4932563</v>
      </c>
      <c r="D49" s="45">
        <f>369807/1000000</f>
        <v>0.369807</v>
      </c>
      <c r="E49" s="45">
        <f>807055/1000000</f>
        <v>0.807055</v>
      </c>
      <c r="F49" s="45">
        <v>1.43584376</v>
      </c>
      <c r="G49" s="10">
        <v>0.42034738</v>
      </c>
    </row>
    <row r="50" spans="1:7" ht="12.75">
      <c r="A50" s="8" t="s">
        <v>5</v>
      </c>
      <c r="B50" s="23"/>
      <c r="C50" s="45">
        <f>4767193.89/1000000</f>
        <v>4.76719389</v>
      </c>
      <c r="D50" s="45">
        <f>8306579/1000000</f>
        <v>8.306579</v>
      </c>
      <c r="E50" s="45">
        <f>-13707988/1000000</f>
        <v>-13.707988</v>
      </c>
      <c r="F50" s="45">
        <v>3.76509535</v>
      </c>
      <c r="G50" s="10">
        <v>5.32681218</v>
      </c>
    </row>
    <row r="51" spans="1:7" ht="12.75">
      <c r="A51" s="8" t="s">
        <v>6</v>
      </c>
      <c r="B51" s="23"/>
      <c r="C51" s="45">
        <f>894502.43/1000000</f>
        <v>0.8945024300000001</v>
      </c>
      <c r="D51" s="45">
        <f>1051617/1000000</f>
        <v>1.051617</v>
      </c>
      <c r="E51" s="45">
        <f>446492/1000000</f>
        <v>0.446492</v>
      </c>
      <c r="F51" s="45">
        <v>1.08154955</v>
      </c>
      <c r="G51" s="10">
        <v>1.01694239</v>
      </c>
    </row>
    <row r="52" spans="1:7" ht="12.75">
      <c r="A52" s="11" t="s">
        <v>7</v>
      </c>
      <c r="B52" s="23"/>
      <c r="C52" s="10">
        <v>0</v>
      </c>
      <c r="D52" s="9">
        <v>0</v>
      </c>
      <c r="E52" s="9">
        <v>0</v>
      </c>
      <c r="F52" s="9">
        <v>0</v>
      </c>
      <c r="G52" s="10">
        <v>0</v>
      </c>
    </row>
    <row r="53" spans="1:7" ht="12.75">
      <c r="A53" s="11" t="s">
        <v>11</v>
      </c>
      <c r="B53" s="23"/>
      <c r="C53" s="76"/>
      <c r="D53" s="45"/>
      <c r="E53" s="45"/>
      <c r="F53" s="46"/>
      <c r="G53" s="12"/>
    </row>
    <row r="54" spans="1:7" ht="12.75">
      <c r="A54" s="57" t="s">
        <v>20</v>
      </c>
      <c r="B54" s="23"/>
      <c r="C54" s="45">
        <f>803303.21/1000000</f>
        <v>0.8033032099999999</v>
      </c>
      <c r="D54" s="45">
        <f>678992/1000000</f>
        <v>0.678992</v>
      </c>
      <c r="E54" s="45">
        <f>606375/1000000</f>
        <v>0.606375</v>
      </c>
      <c r="F54" s="47">
        <v>0.72870473</v>
      </c>
      <c r="G54" s="10">
        <v>0.80257014</v>
      </c>
    </row>
    <row r="55" spans="1:7" ht="14.25">
      <c r="A55" s="13" t="s">
        <v>21</v>
      </c>
      <c r="B55" s="13"/>
      <c r="C55" s="15">
        <v>0</v>
      </c>
      <c r="D55" s="15">
        <v>0</v>
      </c>
      <c r="E55" s="14">
        <v>0</v>
      </c>
      <c r="F55" s="14">
        <v>0</v>
      </c>
      <c r="G55" s="15">
        <v>0</v>
      </c>
    </row>
    <row r="56" spans="1:7" ht="12.75">
      <c r="A56" s="8" t="s">
        <v>5</v>
      </c>
      <c r="B56" s="23"/>
      <c r="C56" s="10">
        <v>0</v>
      </c>
      <c r="D56" s="10">
        <v>0</v>
      </c>
      <c r="E56" s="9">
        <v>0</v>
      </c>
      <c r="F56" s="9">
        <v>0</v>
      </c>
      <c r="G56" s="10">
        <v>0</v>
      </c>
    </row>
    <row r="57" spans="1:7" ht="12.75">
      <c r="A57" s="8" t="s">
        <v>3</v>
      </c>
      <c r="B57" s="23"/>
      <c r="C57" s="10">
        <v>0</v>
      </c>
      <c r="D57" s="10">
        <v>0</v>
      </c>
      <c r="E57" s="9">
        <v>0</v>
      </c>
      <c r="F57" s="9">
        <v>0</v>
      </c>
      <c r="G57" s="10">
        <v>0</v>
      </c>
    </row>
    <row r="58" spans="1:7" ht="12.75">
      <c r="A58" s="8" t="s">
        <v>6</v>
      </c>
      <c r="B58" s="23"/>
      <c r="C58" s="10">
        <v>0</v>
      </c>
      <c r="D58" s="10">
        <v>0</v>
      </c>
      <c r="E58" s="9">
        <v>0</v>
      </c>
      <c r="F58" s="9">
        <v>0</v>
      </c>
      <c r="G58" s="10">
        <v>0</v>
      </c>
    </row>
    <row r="59" spans="1:7" ht="12.75">
      <c r="A59" s="8" t="s">
        <v>7</v>
      </c>
      <c r="B59" s="23"/>
      <c r="C59" s="42">
        <v>0</v>
      </c>
      <c r="D59" s="42">
        <v>0</v>
      </c>
      <c r="E59" s="42">
        <v>0</v>
      </c>
      <c r="F59" s="42">
        <v>0</v>
      </c>
      <c r="G59" s="10">
        <v>0</v>
      </c>
    </row>
    <row r="60" spans="1:7" ht="12.75">
      <c r="A60" s="16" t="s">
        <v>12</v>
      </c>
      <c r="B60" s="16"/>
      <c r="C60" s="49">
        <f>8417890.05/1000000</f>
        <v>8.41789005</v>
      </c>
      <c r="D60" s="49">
        <f>13112010/1000000</f>
        <v>13.11201</v>
      </c>
      <c r="E60" s="49">
        <f>-13341772/1000000</f>
        <v>-13.341772</v>
      </c>
      <c r="F60" s="48">
        <v>7.712189700000001</v>
      </c>
      <c r="G60" s="15">
        <v>8.490679189999998</v>
      </c>
    </row>
    <row r="61" spans="1:7" ht="12.75">
      <c r="A61" s="11"/>
      <c r="B61" s="23"/>
      <c r="C61" s="5"/>
      <c r="D61" s="5"/>
      <c r="E61" s="5"/>
      <c r="F61" s="5"/>
      <c r="G61" s="12"/>
    </row>
    <row r="62" spans="1:7" ht="14.25">
      <c r="A62" s="13" t="s">
        <v>22</v>
      </c>
      <c r="B62" s="24"/>
      <c r="C62" s="79">
        <f>6887944.26/1000000</f>
        <v>6.887944259999999</v>
      </c>
      <c r="D62" s="79">
        <f>9384906/1000000</f>
        <v>9.384906</v>
      </c>
      <c r="E62" s="53">
        <f>-4751232/1000000</f>
        <v>-4.751232</v>
      </c>
      <c r="F62" s="49">
        <v>-3.22081233114719</v>
      </c>
      <c r="G62" s="15">
        <v>2.56603244</v>
      </c>
    </row>
    <row r="63" spans="1:7" ht="12.75">
      <c r="A63" s="8" t="s">
        <v>5</v>
      </c>
      <c r="B63" s="23"/>
      <c r="C63" s="50">
        <f>5966885.33/1000000</f>
        <v>5.96688533</v>
      </c>
      <c r="D63" s="50">
        <f>9457574/1000000</f>
        <v>9.457574</v>
      </c>
      <c r="E63" s="50">
        <f>-5252095/1000000</f>
        <v>-5.252095</v>
      </c>
      <c r="F63" s="50">
        <v>-3.14533529000001</v>
      </c>
      <c r="G63" s="10">
        <v>2.42216767</v>
      </c>
    </row>
    <row r="64" spans="1:7" ht="12.75">
      <c r="A64" s="8" t="s">
        <v>3</v>
      </c>
      <c r="B64" s="23"/>
      <c r="C64" s="50">
        <v>0.0153641300000008</v>
      </c>
      <c r="D64" s="50">
        <v>0.0153641300000008</v>
      </c>
      <c r="E64" s="50">
        <f>273543/1000000</f>
        <v>0.273543</v>
      </c>
      <c r="F64" s="50">
        <v>0.0153641300000008</v>
      </c>
      <c r="G64" s="10">
        <v>0</v>
      </c>
    </row>
    <row r="65" spans="1:7" ht="12.75">
      <c r="A65" s="8" t="s">
        <v>6</v>
      </c>
      <c r="B65" s="23"/>
      <c r="C65" s="50">
        <f>918224.85/1000000</f>
        <v>0.91822485</v>
      </c>
      <c r="D65" s="50">
        <f>-21343/1000000</f>
        <v>-0.021343</v>
      </c>
      <c r="E65" s="50">
        <f>226146/1000000</f>
        <v>0.226146</v>
      </c>
      <c r="F65" s="50">
        <v>-0.0908411711471826</v>
      </c>
      <c r="G65" s="10">
        <v>0.14386477</v>
      </c>
    </row>
    <row r="66" spans="1:7" ht="12.75">
      <c r="A66" s="11" t="s">
        <v>7</v>
      </c>
      <c r="B66" s="23"/>
      <c r="C66" s="50">
        <f>2834.08/1000000</f>
        <v>0.00283408</v>
      </c>
      <c r="D66" s="50">
        <f>-51325/1000000</f>
        <v>-0.051325</v>
      </c>
      <c r="E66" s="50">
        <f>1174/1000000</f>
        <v>0.001174</v>
      </c>
      <c r="F66" s="9">
        <v>0</v>
      </c>
      <c r="G66" s="10">
        <v>0</v>
      </c>
    </row>
    <row r="67" spans="1:7" ht="12.75">
      <c r="A67" s="8"/>
      <c r="B67" s="23"/>
      <c r="C67" s="5"/>
      <c r="D67" s="5"/>
      <c r="E67" s="5"/>
      <c r="F67" s="5"/>
      <c r="G67" s="12"/>
    </row>
    <row r="68" spans="1:7" ht="12.75">
      <c r="A68" s="13" t="s">
        <v>8</v>
      </c>
      <c r="B68" s="13"/>
      <c r="C68" s="49">
        <f>15305834.31/1000000</f>
        <v>15.30583431</v>
      </c>
      <c r="D68" s="49">
        <f>22496916/1000000</f>
        <v>22.496916</v>
      </c>
      <c r="E68" s="49">
        <f>-18093004/1000000</f>
        <v>-18.093004</v>
      </c>
      <c r="F68" s="49">
        <v>4.49137736885281</v>
      </c>
      <c r="G68" s="15">
        <v>11.05671163</v>
      </c>
    </row>
    <row r="69" spans="1:7" ht="12.75">
      <c r="A69" s="6" t="s">
        <v>13</v>
      </c>
      <c r="B69" s="6"/>
      <c r="C69" s="10">
        <v>0</v>
      </c>
      <c r="D69" s="10">
        <v>0</v>
      </c>
      <c r="E69" s="9">
        <v>0</v>
      </c>
      <c r="F69" s="9">
        <v>0</v>
      </c>
      <c r="G69" s="10">
        <v>0</v>
      </c>
    </row>
    <row r="70" spans="1:7" ht="14.25">
      <c r="A70" s="13" t="s">
        <v>19</v>
      </c>
      <c r="B70" s="13"/>
      <c r="C70" s="78"/>
      <c r="D70" s="15">
        <v>0</v>
      </c>
      <c r="E70" s="15">
        <v>0</v>
      </c>
      <c r="F70" s="15">
        <v>0</v>
      </c>
      <c r="G70" s="15">
        <v>0</v>
      </c>
    </row>
    <row r="71" spans="1:7" ht="12.75">
      <c r="A71" s="2"/>
      <c r="B71" s="18"/>
      <c r="C71" s="43"/>
      <c r="D71" s="43"/>
      <c r="E71" s="52"/>
      <c r="F71" s="43"/>
      <c r="G71" s="17"/>
    </row>
    <row r="72" spans="1:7" ht="12.75">
      <c r="A72" s="13" t="s">
        <v>9</v>
      </c>
      <c r="B72" s="13"/>
      <c r="C72" s="49">
        <f>8417890.05/1000000</f>
        <v>8.41789005</v>
      </c>
      <c r="D72" s="49">
        <f>13112010/1000000</f>
        <v>13.11201</v>
      </c>
      <c r="E72" s="53">
        <f>-13341772/1000000</f>
        <v>-13.341772</v>
      </c>
      <c r="F72" s="55">
        <v>7.712189700000001</v>
      </c>
      <c r="G72" s="15">
        <v>8.490679189999998</v>
      </c>
    </row>
    <row r="73" spans="1:7" ht="12.75">
      <c r="A73" s="6" t="s">
        <v>10</v>
      </c>
      <c r="B73" s="23"/>
      <c r="C73" s="49">
        <f>15305834.31/1000000</f>
        <v>15.30583431</v>
      </c>
      <c r="D73" s="49">
        <f>22496916/1000000</f>
        <v>22.496916</v>
      </c>
      <c r="E73" s="49">
        <f>-18093004/1000000</f>
        <v>-18.093004</v>
      </c>
      <c r="F73" s="55">
        <v>4.49137736885281</v>
      </c>
      <c r="G73" s="7">
        <v>11.05671163</v>
      </c>
    </row>
    <row r="74" spans="1:7" ht="12.75">
      <c r="A74" s="18"/>
      <c r="B74" s="3"/>
      <c r="C74" s="5"/>
      <c r="D74" s="5"/>
      <c r="E74" s="5"/>
      <c r="F74" s="3"/>
      <c r="G74" s="19"/>
    </row>
    <row r="75" ht="12.75">
      <c r="A75" s="2"/>
    </row>
    <row r="76" spans="1:7" ht="12.75">
      <c r="A76" s="59" t="s">
        <v>16</v>
      </c>
      <c r="B76" s="20"/>
      <c r="C76" s="20"/>
      <c r="D76" s="20"/>
      <c r="E76" s="20"/>
      <c r="F76" s="20"/>
      <c r="G76" s="20"/>
    </row>
    <row r="77" spans="1:7" ht="12.75">
      <c r="A77" s="60" t="s">
        <v>17</v>
      </c>
      <c r="B77" s="20"/>
      <c r="C77" s="20"/>
      <c r="D77" s="20"/>
      <c r="E77" s="20"/>
      <c r="F77" s="20"/>
      <c r="G77" s="20"/>
    </row>
    <row r="78" ht="12.75">
      <c r="A78" s="58" t="s">
        <v>18</v>
      </c>
    </row>
  </sheetData>
  <sheetProtection/>
  <mergeCells count="1">
    <mergeCell ref="A42:G42"/>
  </mergeCells>
  <printOptions/>
  <pageMargins left="0.75" right="0.75" top="1" bottom="0.7880208333333333" header="0.4921259845" footer="0.4921259845"/>
  <pageSetup horizontalDpi="600" verticalDpi="600" orientation="landscape" paperSize="9" scale="89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Maatalousyrittäjien eläkelaitoksen ja Merimieseläkekassan nettotuottoerittely ja tulos</dc:title>
  <dc:subject/>
  <dc:creator>Stenberg Merja</dc:creator>
  <cp:keywords/>
  <dc:description/>
  <cp:lastModifiedBy>STENBERGME</cp:lastModifiedBy>
  <cp:lastPrinted>2011-03-09T12:41:46Z</cp:lastPrinted>
  <dcterms:created xsi:type="dcterms:W3CDTF">2007-06-18T11:44:42Z</dcterms:created>
  <dcterms:modified xsi:type="dcterms:W3CDTF">2018-09-12T11:30:43Z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{A44787D4-0540-4523-9961-78E4036D8C6D}">
    <vt:lpwstr>{E6F292F8-386F-434E-805F-3850A7EF3326}</vt:lpwstr>
  </property>
</Properties>
</file>